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log-Money Matters\Blog Posts\2017 POSTS\33-How Much is 2nd Income Bringing In\"/>
    </mc:Choice>
  </mc:AlternateContent>
  <bookViews>
    <workbookView xWindow="0" yWindow="0" windowWidth="24000" windowHeight="9435"/>
  </bookViews>
  <sheets>
    <sheet name="True Income from 2nd Job" sheetId="1" r:id="rId1"/>
  </sheets>
  <externalReferences>
    <externalReference r:id="rId2"/>
  </externalReferences>
  <definedNames>
    <definedName name="aprcashtot">'[1]Apr Cash'!$E$68</definedName>
    <definedName name="aprmcexp">'[1]Apr Mastercard'!$D$43</definedName>
    <definedName name="aprsavtot">'[1]Apr Savings'!$D$10</definedName>
    <definedName name="aprvisaexp">'[1]Apr Visa'!$D$64</definedName>
    <definedName name="aprvisatot">'[1]Apr Visa'!$D$62</definedName>
    <definedName name="augcashtot">'[1]Aug Cash'!$E$66</definedName>
    <definedName name="augmcexp">'[1]Aug Mastercard'!$D$34</definedName>
    <definedName name="augsavtot">'[1]Aug Savings'!$D$11</definedName>
    <definedName name="augvisaexp">'[1]Aug Visa'!$D$50</definedName>
    <definedName name="augvisatot">'[1]Aug Visa'!$D$48</definedName>
    <definedName name="Beg_Bal">#REF!</definedName>
    <definedName name="codes">[1]Codes!$A$6:$A$49</definedName>
    <definedName name="codes2">[1]Codes!$A$6:$A$49</definedName>
    <definedName name="deccashtot">'[1]Dec Cash'!$E$66</definedName>
    <definedName name="decmcexp">'[1]Dec Mastercard'!$D$80</definedName>
    <definedName name="decsavtot">'[1]Dec Savings'!$D$15</definedName>
    <definedName name="decvisaexp">'[1]Dec Visa'!$D$22</definedName>
    <definedName name="End_Bal">#REF!</definedName>
    <definedName name="Extra_Pay">#REF!</definedName>
    <definedName name="febcashtot">'[1]Feb Cash'!$E$73</definedName>
    <definedName name="febmcexp">'[1]Feb Mastercard'!$D$26</definedName>
    <definedName name="febsavtot">'[1]Feb Savings'!$D$12</definedName>
    <definedName name="febvisaexp">'[1]Feb Visa'!$D$44</definedName>
    <definedName name="febvisatot">'[1]Feb Visa'!$D$42</definedName>
    <definedName name="Full_Print">#REF!</definedName>
    <definedName name="Header_Row">ROW(#REF!)</definedName>
    <definedName name="Int">#REF!</definedName>
    <definedName name="Interest_Rate">#REF!</definedName>
    <definedName name="jancashtot">'[1]Jan Cash'!$E$60</definedName>
    <definedName name="janmcexp">'[1]Jan Mastercard'!$D$45</definedName>
    <definedName name="jansavtot">'[1]Jan Savings'!$D$11</definedName>
    <definedName name="janvisaexp">'[1]Jan Visa'!$D$37</definedName>
    <definedName name="janvisatot">'[1]Jan Visa'!$D$35</definedName>
    <definedName name="julcashtot">'[1]Jul Cash'!$E$50</definedName>
    <definedName name="julmcexp">'[1]Jul Mastercard'!$D$34</definedName>
    <definedName name="julsavtot">'[1]Jul Savings'!$D$11</definedName>
    <definedName name="julvisaexp">'[1]Jul Visa'!$D$57</definedName>
    <definedName name="julvisatot">'[1]Jul Visa'!$D$55</definedName>
    <definedName name="juncashtot">'[1]Jun Cash'!$E$58</definedName>
    <definedName name="junevisaexp">'[1]Jun Visa'!$D$50</definedName>
    <definedName name="junmcexp">'[1]Jun Mastercard'!$D$39</definedName>
    <definedName name="junsavtot">'[1]Jun Savings'!$D$13</definedName>
    <definedName name="junvisatot">'[1]Jun Visa'!$D$48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marcashtot">'[1]Mar Cash'!$E$66</definedName>
    <definedName name="marmcexp">'[1]Mar Mastercard'!$D$40</definedName>
    <definedName name="marsavtot">'[1]Mar Savings'!$D$11</definedName>
    <definedName name="marvisaexp">'[1]Mar Visa'!$D$53</definedName>
    <definedName name="marvisatot">'[1]Mar Visa'!$D$51</definedName>
    <definedName name="maycashtot">'[1]May Cash'!$E$55</definedName>
    <definedName name="maymcexp">'[1]May Mastercard'!$D$32</definedName>
    <definedName name="maysavtot">'[1]May Savings'!$D$10</definedName>
    <definedName name="mayvisaexp">'[1]May Visa'!$D$54</definedName>
    <definedName name="mayvisatot">'[1]May Visa'!$D$52</definedName>
    <definedName name="novcashtot">'[1]Nov Cash'!$E$64</definedName>
    <definedName name="novmcexp">'[1]Nov Mastercard'!$D$70</definedName>
    <definedName name="novsavtot">'[1]Nov Savings'!$D$10</definedName>
    <definedName name="novvisaexp">'[1]Nov Visa'!$D$18</definedName>
    <definedName name="novvisatot">'[1]Nov Visa'!$D$16</definedName>
    <definedName name="Num_Pmt_Per_Year">#REF!</definedName>
    <definedName name="Number_of_Payments">MATCH(0.01,End_Bal,-1)+1</definedName>
    <definedName name="octcashtot">'[1]Oct Cash'!$E$70</definedName>
    <definedName name="octmcexp">'[1]Oct Mastercard'!$D$83</definedName>
    <definedName name="octsavtot">'[1]Oct Savings'!$D$11</definedName>
    <definedName name="octvisaexp">'[1]Oct Visa'!$D$18</definedName>
    <definedName name="octvisatot">'[1]Oct Visa'!$D$16</definedName>
    <definedName name="Pay_Num">#REF!</definedName>
    <definedName name="Payment_Date">DATE(YEAR(Loan_Start),MONTH(Loan_Start)+Payment_Number,DAY(Loan_Start))</definedName>
    <definedName name="Princ">#REF!</definedName>
    <definedName name="Print_Area_Reset">OFFSET(Full_Print,0,0,Last_Row)</definedName>
    <definedName name="_xlnm.Print_Titles" localSheetId="0">'True Income from 2nd Job'!$6:$7</definedName>
    <definedName name="Sched_Pay">#REF!</definedName>
    <definedName name="Scheduled_Extra_Payments">#REF!</definedName>
    <definedName name="Scheduled_Monthly_Payment">#REF!</definedName>
    <definedName name="sepcashtot">'[1]Sep Cash'!$E$68</definedName>
    <definedName name="sepmcexp">'[1]Sep Mastercard'!$D$72</definedName>
    <definedName name="sepsavtot">'[1]Sep Savings'!$D$11</definedName>
    <definedName name="sepvisaexp">'[1]Sep Visa'!$D$42</definedName>
    <definedName name="sepvisatot">'[1]Sep Visa'!$D$40</definedName>
    <definedName name="Total_Pay">#REF!</definedName>
    <definedName name="Total_Payment">Scheduled_Payment+Extra_Payment</definedName>
    <definedName name="Values_Entered">IF(Loan_Amount*Interest_Rate*Loan_Years*Loan_Start&gt;0,1,0)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8" i="1" l="1"/>
  <c r="D14" i="1"/>
  <c r="C29" i="1"/>
  <c r="C30" i="1"/>
  <c r="C76" i="1" l="1"/>
  <c r="B100" i="1"/>
  <c r="D100" i="1" s="1"/>
  <c r="B71" i="1"/>
  <c r="D30" i="1"/>
  <c r="D119" i="1"/>
  <c r="D118" i="1"/>
  <c r="D117" i="1"/>
  <c r="D114" i="1"/>
  <c r="D113" i="1"/>
  <c r="D112" i="1"/>
  <c r="D111" i="1"/>
  <c r="D110" i="1"/>
  <c r="D107" i="1"/>
  <c r="D106" i="1"/>
  <c r="D105" i="1"/>
  <c r="D102" i="1"/>
  <c r="D101" i="1"/>
  <c r="D99" i="1"/>
  <c r="D98" i="1"/>
  <c r="D97" i="1"/>
  <c r="D94" i="1"/>
  <c r="D93" i="1"/>
  <c r="D92" i="1"/>
  <c r="D89" i="1"/>
  <c r="D84" i="1"/>
  <c r="D82" i="1"/>
  <c r="D79" i="1"/>
  <c r="D78" i="1"/>
  <c r="D77" i="1"/>
  <c r="D76" i="1"/>
  <c r="D75" i="1"/>
  <c r="D71" i="1"/>
  <c r="D69" i="1"/>
  <c r="D66" i="1"/>
  <c r="D65" i="1"/>
  <c r="D64" i="1"/>
  <c r="D60" i="1"/>
  <c r="D59" i="1"/>
  <c r="D52" i="1"/>
  <c r="D51" i="1"/>
  <c r="D50" i="1"/>
  <c r="D43" i="1"/>
  <c r="D42" i="1"/>
  <c r="D41" i="1"/>
  <c r="D40" i="1"/>
  <c r="D39" i="1"/>
  <c r="D35" i="1"/>
  <c r="D34" i="1"/>
  <c r="D33" i="1"/>
  <c r="D32" i="1"/>
  <c r="D31" i="1"/>
  <c r="D29" i="1"/>
  <c r="D26" i="1"/>
  <c r="D25" i="1"/>
  <c r="D24" i="1"/>
  <c r="D21" i="1"/>
  <c r="D20" i="1"/>
  <c r="D16" i="1"/>
  <c r="D15" i="1"/>
  <c r="D12" i="1"/>
  <c r="D11" i="1"/>
  <c r="D10" i="1"/>
  <c r="B87" i="1"/>
  <c r="D87" i="1" s="1"/>
  <c r="B63" i="1"/>
  <c r="D63" i="1" s="1"/>
  <c r="B83" i="1"/>
  <c r="D83" i="1" s="1"/>
  <c r="B67" i="1"/>
  <c r="D67" i="1" s="1"/>
  <c r="B109" i="1"/>
  <c r="D109" i="1" s="1"/>
  <c r="D108" i="1"/>
  <c r="B74" i="1"/>
  <c r="D74" i="1" s="1"/>
  <c r="B88" i="1"/>
  <c r="D88" i="1" s="1"/>
  <c r="B76" i="1"/>
  <c r="B70" i="1"/>
  <c r="D70" i="1" s="1"/>
  <c r="B68" i="1"/>
  <c r="D68" i="1" s="1"/>
  <c r="C28" i="1"/>
  <c r="D28" i="1" s="1"/>
  <c r="C27" i="1"/>
  <c r="D27" i="1" s="1"/>
  <c r="B19" i="1"/>
  <c r="D19" i="1" s="1"/>
  <c r="B18" i="1"/>
  <c r="D18" i="1" s="1"/>
  <c r="B17" i="1"/>
  <c r="D17" i="1" s="1"/>
  <c r="B13" i="1" l="1"/>
  <c r="D13" i="1" s="1"/>
  <c r="B14" i="1"/>
  <c r="C120" i="1"/>
  <c r="B120" i="1"/>
  <c r="D120" i="1"/>
  <c r="C115" i="1"/>
  <c r="B115" i="1"/>
  <c r="C103" i="1"/>
  <c r="B103" i="1"/>
  <c r="C95" i="1"/>
  <c r="B95" i="1"/>
  <c r="C90" i="1"/>
  <c r="B90" i="1"/>
  <c r="C85" i="1"/>
  <c r="B85" i="1"/>
  <c r="C80" i="1"/>
  <c r="B80" i="1"/>
  <c r="D80" i="1"/>
  <c r="C72" i="1"/>
  <c r="B72" i="1"/>
  <c r="C61" i="1"/>
  <c r="B61" i="1"/>
  <c r="C53" i="1"/>
  <c r="B53" i="1"/>
  <c r="D53" i="1"/>
  <c r="C44" i="1"/>
  <c r="B44" i="1"/>
  <c r="C36" i="1"/>
  <c r="B36" i="1"/>
  <c r="C22" i="1"/>
  <c r="B22" i="1" l="1"/>
  <c r="B46" i="1" s="1"/>
  <c r="C122" i="1"/>
  <c r="D90" i="1"/>
  <c r="D44" i="1"/>
  <c r="D61" i="1"/>
  <c r="D72" i="1"/>
  <c r="D85" i="1"/>
  <c r="D22" i="1"/>
  <c r="C46" i="1"/>
  <c r="D36" i="1"/>
  <c r="B122" i="1"/>
  <c r="D95" i="1"/>
  <c r="D103" i="1"/>
  <c r="D115" i="1"/>
  <c r="C124" i="1" l="1"/>
  <c r="B124" i="1"/>
  <c r="D46" i="1"/>
  <c r="D122" i="1"/>
  <c r="D124" i="1" l="1"/>
</calcChain>
</file>

<file path=xl/sharedStrings.xml><?xml version="1.0" encoding="utf-8"?>
<sst xmlns="http://schemas.openxmlformats.org/spreadsheetml/2006/main" count="106" uniqueCount="93">
  <si>
    <t>Notes</t>
  </si>
  <si>
    <t>SALARY &amp; WAGE INCOME:</t>
  </si>
  <si>
    <t>Salaries &amp; Wages #1</t>
  </si>
  <si>
    <t>Gross Salaries/Wages</t>
  </si>
  <si>
    <t>Commissions/Bonuses</t>
  </si>
  <si>
    <t>Add: Overtime Pay, Other</t>
  </si>
  <si>
    <t>Less: FICA-Social Security Tax</t>
  </si>
  <si>
    <t>Less: FICA-Medicare Tax</t>
  </si>
  <si>
    <t>Less: Retirement Contributions</t>
  </si>
  <si>
    <t>Less: Medical Insurance Premiums</t>
  </si>
  <si>
    <t>Less: HSA/FSA Contribution</t>
  </si>
  <si>
    <t>Less: Life Insurance Premiums</t>
  </si>
  <si>
    <t>Less: Other</t>
  </si>
  <si>
    <t>Salaries &amp; Wages #2</t>
  </si>
  <si>
    <t>OTHER INCOME:</t>
  </si>
  <si>
    <t>Other Income-Interest &amp; Dividends</t>
  </si>
  <si>
    <t>Other Income-Business Income</t>
  </si>
  <si>
    <t>Other Income-Rental Properties</t>
  </si>
  <si>
    <t>Other Income-Sale of Property/Gifts</t>
  </si>
  <si>
    <t>Other Income-Miscellaneous</t>
  </si>
  <si>
    <t>TOTAL INCOME</t>
  </si>
  <si>
    <t>SAVINGS GOALS:</t>
  </si>
  <si>
    <t>Savings-Emergency Fund</t>
  </si>
  <si>
    <t>Savings-Retirement Fund</t>
  </si>
  <si>
    <t>Savings-Other</t>
  </si>
  <si>
    <t>TOTAL SAVINGS</t>
  </si>
  <si>
    <t>EXPENSES:</t>
  </si>
  <si>
    <t>GIVING</t>
  </si>
  <si>
    <t>Tithes</t>
  </si>
  <si>
    <t>Other Charity</t>
  </si>
  <si>
    <t>HOUSING</t>
  </si>
  <si>
    <t>Mortgage/Rent Payments</t>
  </si>
  <si>
    <t>Homeowner's or Renters Insurance</t>
  </si>
  <si>
    <t>Property Taxes</t>
  </si>
  <si>
    <t>HOA Dues, Condo Association Fees</t>
  </si>
  <si>
    <t>Utilities-Electricity &amp; Gas</t>
  </si>
  <si>
    <t>Utilities-Water</t>
  </si>
  <si>
    <t>Utilities-Trash Removal</t>
  </si>
  <si>
    <t>Utilities-Cable &amp; Internet</t>
  </si>
  <si>
    <t>Utilities-Telephones</t>
  </si>
  <si>
    <t>TRANSPORTATION</t>
  </si>
  <si>
    <t>Autos-Payments</t>
  </si>
  <si>
    <t>Autos-Insurance</t>
  </si>
  <si>
    <t>Autos-Gas</t>
  </si>
  <si>
    <t>Autos-Maintenance &amp; Repairs</t>
  </si>
  <si>
    <t>Autos-Annual Registration Fees</t>
  </si>
  <si>
    <t>Tolls and Parking Fees</t>
  </si>
  <si>
    <t>DEBT PAYMENTS</t>
  </si>
  <si>
    <t>Credit Card Balances</t>
  </si>
  <si>
    <t>Student Loan Payments</t>
  </si>
  <si>
    <t>Other Debt Payments</t>
  </si>
  <si>
    <t>FOOD</t>
  </si>
  <si>
    <t>Food-Groceries</t>
  </si>
  <si>
    <t>Food-Eating Out</t>
  </si>
  <si>
    <t>Food-Other</t>
  </si>
  <si>
    <t>MEDICAL</t>
  </si>
  <si>
    <t>Health Insurance</t>
  </si>
  <si>
    <t>Medical Appointments</t>
  </si>
  <si>
    <t>Prescriptions</t>
  </si>
  <si>
    <t>PERSONAL</t>
  </si>
  <si>
    <t>Clothing &amp; Dry Cleaning</t>
  </si>
  <si>
    <t>Allowances</t>
  </si>
  <si>
    <t>Books &amp; Subscriptions</t>
  </si>
  <si>
    <t>Hair &amp; Grooming</t>
  </si>
  <si>
    <t>Recreation/Entertainment</t>
  </si>
  <si>
    <t>Scheduled Activities/Hobbies</t>
  </si>
  <si>
    <t>MISCELLANEOUS</t>
  </si>
  <si>
    <t>Child Care</t>
  </si>
  <si>
    <t>Gifts (Bday, etc.)</t>
  </si>
  <si>
    <t>Household Supplies</t>
  </si>
  <si>
    <t>Pet Food &amp; Supplies</t>
  </si>
  <si>
    <t>Pet Grooming</t>
  </si>
  <si>
    <t>Pet Veterinary Care</t>
  </si>
  <si>
    <t>Union or Professional Dues</t>
  </si>
  <si>
    <t>Warehouse Club Membership Fees</t>
  </si>
  <si>
    <t>Credit Card &amp; Bank Fees</t>
  </si>
  <si>
    <t>Miscellaneous</t>
  </si>
  <si>
    <t>NON-RECURRING EXPENSES</t>
  </si>
  <si>
    <t>Holiday Expenses</t>
  </si>
  <si>
    <t>Travel/Vacation</t>
  </si>
  <si>
    <t>Other Expense</t>
  </si>
  <si>
    <t>TOTAL EXPENSES</t>
  </si>
  <si>
    <t>Total</t>
  </si>
  <si>
    <t>A DETAILED ANALYSIS</t>
  </si>
  <si>
    <r>
      <t>Less: Federal Tax Withholding</t>
    </r>
    <r>
      <rPr>
        <sz val="11"/>
        <color rgb="FFFF0000"/>
        <rFont val="Calibri"/>
        <family val="2"/>
        <scheme val="minor"/>
      </rPr>
      <t>*</t>
    </r>
  </si>
  <si>
    <r>
      <t>Less: State Tax Withholding</t>
    </r>
    <r>
      <rPr>
        <sz val="11"/>
        <color rgb="FFFF0000"/>
        <rFont val="Calibri"/>
        <family val="2"/>
        <scheme val="minor"/>
      </rPr>
      <t>*</t>
    </r>
  </si>
  <si>
    <t>TOTAL EXCESS (SHORTAGE) PER YEAR</t>
  </si>
  <si>
    <t>2nd Income</t>
  </si>
  <si>
    <t>*Note: adjust the federal &amp; state tax withholding to actual annual tax liability.</t>
  </si>
  <si>
    <t>How Much Is Your 2nd Job Really Bringing In?</t>
  </si>
  <si>
    <t xml:space="preserve"> </t>
  </si>
  <si>
    <t>1st Income</t>
  </si>
  <si>
    <t>INSTRUCTIONS: Enter all income as positive numbers and all expenses as negative numbers.
First, enter current budgeted numbers with current income only.
Second, enter budget adjustments based on adding in a 2nd income. When entering adjustments for 2nd income changes, only enter adjustments directly related to the 2nd income source. Do not include retirement contributions or savings.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</si>
</sst>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 Light"/>
      <family val="2"/>
      <scheme val="major"/>
    </font>
    <font>
      <b/>
      <sz val="15"/>
      <color theme="0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7" fontId="4" fillId="0" borderId="0" xfId="0" quotePrefix="1" applyNumberFormat="1" applyFont="1"/>
    <xf numFmtId="39" fontId="4" fillId="0" borderId="0" xfId="0" applyNumberFormat="1" applyFont="1" applyAlignment="1">
      <alignment horizontal="right"/>
    </xf>
    <xf numFmtId="0" fontId="4" fillId="0" borderId="0" xfId="0" applyFont="1" applyFill="1" applyBorder="1"/>
    <xf numFmtId="39" fontId="5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" fillId="3" borderId="0" xfId="0" applyFont="1" applyFill="1"/>
    <xf numFmtId="39" fontId="0" fillId="3" borderId="0" xfId="0" applyNumberFormat="1" applyFill="1" applyAlignment="1">
      <alignment horizontal="right"/>
    </xf>
    <xf numFmtId="0" fontId="1" fillId="0" borderId="0" xfId="0" applyFont="1" applyFill="1" applyAlignment="1">
      <alignment horizontal="left" indent="1"/>
    </xf>
    <xf numFmtId="39" fontId="0" fillId="0" borderId="0" xfId="0" applyNumberFormat="1" applyFill="1" applyAlignment="1">
      <alignment horizontal="right"/>
    </xf>
    <xf numFmtId="0" fontId="0" fillId="0" borderId="0" xfId="0" applyBorder="1" applyAlignment="1">
      <alignment horizontal="left" indent="2"/>
    </xf>
    <xf numFmtId="39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left" indent="2"/>
    </xf>
    <xf numFmtId="0" fontId="0" fillId="0" borderId="0" xfId="0" applyBorder="1"/>
    <xf numFmtId="39" fontId="1" fillId="0" borderId="1" xfId="0" applyNumberFormat="1" applyFont="1" applyBorder="1" applyAlignment="1">
      <alignment horizontal="right"/>
    </xf>
    <xf numFmtId="39" fontId="1" fillId="0" borderId="0" xfId="0" applyNumberFormat="1" applyFont="1" applyBorder="1" applyAlignment="1">
      <alignment horizontal="right"/>
    </xf>
    <xf numFmtId="0" fontId="0" fillId="0" borderId="0" xfId="0" applyAlignment="1">
      <alignment horizontal="left" indent="2"/>
    </xf>
    <xf numFmtId="39" fontId="1" fillId="3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indent="1"/>
    </xf>
    <xf numFmtId="0" fontId="0" fillId="0" borderId="0" xfId="0" quotePrefix="1" applyFill="1" applyBorder="1" applyAlignment="1">
      <alignment horizontal="left" indent="1"/>
    </xf>
    <xf numFmtId="0" fontId="1" fillId="4" borderId="0" xfId="0" applyFont="1" applyFill="1" applyBorder="1" applyAlignment="1">
      <alignment horizontal="left"/>
    </xf>
    <xf numFmtId="39" fontId="1" fillId="4" borderId="1" xfId="0" applyNumberFormat="1" applyFont="1" applyFill="1" applyBorder="1" applyAlignment="1">
      <alignment horizontal="right"/>
    </xf>
    <xf numFmtId="0" fontId="6" fillId="3" borderId="0" xfId="0" applyFont="1" applyFill="1"/>
    <xf numFmtId="0" fontId="6" fillId="4" borderId="0" xfId="0" applyFont="1" applyFill="1" applyBorder="1" applyAlignment="1">
      <alignment horizontal="left"/>
    </xf>
    <xf numFmtId="0" fontId="1" fillId="5" borderId="0" xfId="0" applyFont="1" applyFill="1" applyAlignment="1">
      <alignment horizontal="left" indent="2"/>
    </xf>
    <xf numFmtId="39" fontId="0" fillId="5" borderId="0" xfId="0" applyNumberFormat="1" applyFill="1" applyAlignment="1">
      <alignment horizontal="right"/>
    </xf>
    <xf numFmtId="0" fontId="0" fillId="0" borderId="0" xfId="0" applyAlignment="1">
      <alignment horizontal="left" indent="3"/>
    </xf>
    <xf numFmtId="39" fontId="1" fillId="5" borderId="0" xfId="0" applyNumberFormat="1" applyFont="1" applyFill="1" applyAlignment="1">
      <alignment horizontal="right"/>
    </xf>
    <xf numFmtId="0" fontId="0" fillId="0" borderId="0" xfId="0" applyAlignment="1">
      <alignment horizontal="left" indent="1"/>
    </xf>
    <xf numFmtId="39" fontId="1" fillId="4" borderId="0" xfId="0" applyNumberFormat="1" applyFont="1" applyFill="1" applyAlignment="1">
      <alignment horizontal="right"/>
    </xf>
    <xf numFmtId="0" fontId="1" fillId="6" borderId="0" xfId="0" applyFont="1" applyFill="1"/>
    <xf numFmtId="39" fontId="1" fillId="6" borderId="0" xfId="0" applyNumberFormat="1" applyFont="1" applyFill="1" applyAlignment="1">
      <alignment horizontal="right"/>
    </xf>
    <xf numFmtId="39" fontId="1" fillId="4" borderId="0" xfId="0" applyNumberFormat="1" applyFont="1" applyFill="1" applyBorder="1" applyAlignment="1">
      <alignment horizontal="right"/>
    </xf>
    <xf numFmtId="0" fontId="4" fillId="0" borderId="2" xfId="0" applyFont="1" applyFill="1" applyBorder="1"/>
    <xf numFmtId="39" fontId="5" fillId="0" borderId="3" xfId="0" applyNumberFormat="1" applyFont="1" applyFill="1" applyBorder="1" applyAlignment="1">
      <alignment horizontal="center"/>
    </xf>
    <xf numFmtId="39" fontId="9" fillId="0" borderId="0" xfId="0" applyNumberFormat="1" applyFont="1" applyAlignment="1">
      <alignment horizontal="center" wrapText="1"/>
    </xf>
    <xf numFmtId="17" fontId="8" fillId="0" borderId="0" xfId="0" quotePrefix="1" applyNumberFormat="1" applyFont="1" applyAlignment="1">
      <alignment horizontal="center" wrapText="1"/>
    </xf>
    <xf numFmtId="0" fontId="2" fillId="2" borderId="0" xfId="0" applyFont="1" applyFill="1" applyAlignment="1">
      <alignment horizontal="center"/>
    </xf>
    <xf numFmtId="49" fontId="3" fillId="2" borderId="0" xfId="0" quotePrefix="1" applyNumberFormat="1" applyFont="1" applyFill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%20Fil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2010 Budget"/>
      <sheetName val="2010 Actual"/>
      <sheetName val="2010 Taxes"/>
      <sheetName val="Tax Projection"/>
      <sheetName val="Jan Cash"/>
      <sheetName val="Jan Mastercard"/>
      <sheetName val="Jan Visa"/>
      <sheetName val="Jan Savings"/>
      <sheetName val="Feb Cash"/>
      <sheetName val="Feb Mastercard"/>
      <sheetName val="Feb Visa"/>
      <sheetName val="Feb Savings"/>
      <sheetName val="Mar Cash"/>
      <sheetName val="Mar Mastercard"/>
      <sheetName val="Mar Visa"/>
      <sheetName val="Mar Savings"/>
      <sheetName val="Apr Cash"/>
      <sheetName val="Apr Mastercard"/>
      <sheetName val="Apr Visa"/>
      <sheetName val="Apr Savings"/>
      <sheetName val="May Cash"/>
      <sheetName val="May Mastercard"/>
      <sheetName val="May Visa"/>
      <sheetName val="May Savings"/>
      <sheetName val="Jun Cash"/>
      <sheetName val="Jun Mastercard"/>
      <sheetName val="Jun Visa"/>
      <sheetName val="Jun Savings"/>
      <sheetName val="Jul Cash"/>
      <sheetName val="Jul Mastercard"/>
      <sheetName val="Jul Visa"/>
      <sheetName val="Jul Savings"/>
      <sheetName val="Aug Cash"/>
      <sheetName val="Aug Mastercard"/>
      <sheetName val="Aug Visa"/>
      <sheetName val="Aug Savings"/>
      <sheetName val="Sep Cash"/>
      <sheetName val="Sep Mastercard"/>
      <sheetName val="Sep Visa"/>
      <sheetName val="Sep Savings"/>
      <sheetName val="Oct Cash"/>
      <sheetName val="Oct Mastercard"/>
      <sheetName val="Oct Visa"/>
      <sheetName val="Oct Savings"/>
      <sheetName val="Nov Cash"/>
      <sheetName val="Nov Mastercard"/>
      <sheetName val="Nov Visa"/>
      <sheetName val="Nov Savings"/>
      <sheetName val="Dec Cash"/>
      <sheetName val="Dec Mastercard"/>
      <sheetName val="Dec Visa"/>
      <sheetName val="Dec Savings"/>
    </sheetNames>
    <sheetDataSet>
      <sheetData sheetId="0">
        <row r="6">
          <cell r="A6" t="str">
            <v>BB-CASH</v>
          </cell>
        </row>
        <row r="7">
          <cell r="A7" t="str">
            <v>BB-MC</v>
          </cell>
        </row>
        <row r="8">
          <cell r="A8" t="str">
            <v>BB-VISA</v>
          </cell>
        </row>
        <row r="9">
          <cell r="A9" t="str">
            <v>BB-SAV</v>
          </cell>
        </row>
        <row r="10">
          <cell r="A10" t="str">
            <v>SA-IAN</v>
          </cell>
        </row>
        <row r="11">
          <cell r="A11" t="str">
            <v>PR-FICA-I</v>
          </cell>
        </row>
        <row r="12">
          <cell r="A12" t="str">
            <v>PR-FED-I</v>
          </cell>
        </row>
        <row r="13">
          <cell r="A13" t="str">
            <v>PR-MI-I</v>
          </cell>
        </row>
        <row r="14">
          <cell r="A14" t="str">
            <v>PR-INS-I</v>
          </cell>
        </row>
        <row r="15">
          <cell r="A15" t="str">
            <v>PR-LIFE-I</v>
          </cell>
        </row>
        <row r="16">
          <cell r="A16" t="str">
            <v>PR-401k-I</v>
          </cell>
        </row>
        <row r="17">
          <cell r="A17" t="str">
            <v>PR-DCA-I</v>
          </cell>
        </row>
        <row r="18">
          <cell r="A18" t="str">
            <v>PR-FSA-I</v>
          </cell>
        </row>
        <row r="19">
          <cell r="A19" t="str">
            <v>SA-KAT</v>
          </cell>
        </row>
        <row r="20">
          <cell r="A20" t="str">
            <v>PR-FICA-K</v>
          </cell>
        </row>
        <row r="21">
          <cell r="A21" t="str">
            <v>PR-FED-K</v>
          </cell>
        </row>
        <row r="22">
          <cell r="A22" t="str">
            <v>PR-MI-K</v>
          </cell>
        </row>
        <row r="23">
          <cell r="A23" t="str">
            <v>DIST-KAT</v>
          </cell>
        </row>
        <row r="24">
          <cell r="A24" t="str">
            <v>IN-REIMB</v>
          </cell>
        </row>
        <row r="25">
          <cell r="A25" t="str">
            <v>IN-OTH</v>
          </cell>
        </row>
        <row r="26">
          <cell r="A26" t="str">
            <v>INT</v>
          </cell>
        </row>
        <row r="27">
          <cell r="A27" t="str">
            <v>MORTG</v>
          </cell>
        </row>
        <row r="28">
          <cell r="A28" t="str">
            <v>CAR</v>
          </cell>
        </row>
        <row r="29">
          <cell r="A29" t="str">
            <v>UTIL</v>
          </cell>
        </row>
        <row r="30">
          <cell r="A30" t="str">
            <v>INS</v>
          </cell>
        </row>
        <row r="31">
          <cell r="A31" t="str">
            <v>TR-MC</v>
          </cell>
        </row>
        <row r="32">
          <cell r="A32" t="str">
            <v>TR-VISA</v>
          </cell>
        </row>
        <row r="33">
          <cell r="A33" t="str">
            <v>TR-SAV</v>
          </cell>
        </row>
        <row r="34">
          <cell r="A34" t="str">
            <v>GROC</v>
          </cell>
        </row>
        <row r="35">
          <cell r="A35" t="str">
            <v>CLOTH</v>
          </cell>
        </row>
        <row r="36">
          <cell r="A36" t="str">
            <v>DAYC</v>
          </cell>
        </row>
        <row r="37">
          <cell r="A37" t="str">
            <v>GAS</v>
          </cell>
        </row>
        <row r="38">
          <cell r="A38" t="str">
            <v>TITH</v>
          </cell>
        </row>
        <row r="39">
          <cell r="A39" t="str">
            <v>DON</v>
          </cell>
        </row>
        <row r="40">
          <cell r="A40" t="str">
            <v>EO-DIN</v>
          </cell>
        </row>
        <row r="41">
          <cell r="A41" t="str">
            <v>EO-LUN</v>
          </cell>
        </row>
        <row r="42">
          <cell r="A42" t="str">
            <v>COM</v>
          </cell>
        </row>
        <row r="43">
          <cell r="A43" t="str">
            <v>CLEAN</v>
          </cell>
        </row>
        <row r="44">
          <cell r="A44" t="str">
            <v>SL</v>
          </cell>
        </row>
        <row r="45">
          <cell r="A45" t="str">
            <v>VAC</v>
          </cell>
        </row>
        <row r="46">
          <cell r="A46" t="str">
            <v>ALLOW-IAN</v>
          </cell>
        </row>
        <row r="47">
          <cell r="A47" t="str">
            <v>ALLOW-KAT</v>
          </cell>
        </row>
        <row r="48">
          <cell r="A48" t="str">
            <v>MED</v>
          </cell>
        </row>
        <row r="49">
          <cell r="A49" t="str">
            <v>OTH</v>
          </cell>
        </row>
      </sheetData>
      <sheetData sheetId="1"/>
      <sheetData sheetId="2"/>
      <sheetData sheetId="3"/>
      <sheetData sheetId="4"/>
      <sheetData sheetId="5">
        <row r="60">
          <cell r="E60">
            <v>2357.5500000000002</v>
          </cell>
        </row>
      </sheetData>
      <sheetData sheetId="6">
        <row r="45">
          <cell r="D45">
            <v>1708.7499999999998</v>
          </cell>
        </row>
      </sheetData>
      <sheetData sheetId="7">
        <row r="35">
          <cell r="D35">
            <v>537.1099999999999</v>
          </cell>
        </row>
        <row r="37">
          <cell r="D37">
            <v>694.29</v>
          </cell>
        </row>
      </sheetData>
      <sheetData sheetId="8">
        <row r="11">
          <cell r="D11">
            <v>13557.36</v>
          </cell>
        </row>
      </sheetData>
      <sheetData sheetId="9">
        <row r="73">
          <cell r="E73">
            <v>2356.3599999999988</v>
          </cell>
        </row>
      </sheetData>
      <sheetData sheetId="10">
        <row r="26">
          <cell r="D26">
            <v>556.55000000000007</v>
          </cell>
        </row>
      </sheetData>
      <sheetData sheetId="11">
        <row r="42">
          <cell r="D42">
            <v>763.27000000000021</v>
          </cell>
        </row>
        <row r="44">
          <cell r="D44">
            <v>1572.1800000000003</v>
          </cell>
        </row>
      </sheetData>
      <sheetData sheetId="12">
        <row r="12">
          <cell r="D12">
            <v>14586.060000000001</v>
          </cell>
        </row>
      </sheetData>
      <sheetData sheetId="13">
        <row r="66">
          <cell r="E66">
            <v>7510.8799999999992</v>
          </cell>
        </row>
      </sheetData>
      <sheetData sheetId="14">
        <row r="40">
          <cell r="D40">
            <v>4347.4500000000007</v>
          </cell>
        </row>
      </sheetData>
      <sheetData sheetId="15">
        <row r="51">
          <cell r="D51">
            <v>939.17999999999961</v>
          </cell>
        </row>
        <row r="53">
          <cell r="D53">
            <v>1150.97</v>
          </cell>
        </row>
      </sheetData>
      <sheetData sheetId="16">
        <row r="11">
          <cell r="D11">
            <v>10113.990000000002</v>
          </cell>
        </row>
      </sheetData>
      <sheetData sheetId="17">
        <row r="68">
          <cell r="E68">
            <v>9356.2999999999993</v>
          </cell>
        </row>
      </sheetData>
      <sheetData sheetId="18">
        <row r="43">
          <cell r="D43">
            <v>1708.0100000000002</v>
          </cell>
        </row>
      </sheetData>
      <sheetData sheetId="19">
        <row r="62">
          <cell r="D62">
            <v>791.78000000000009</v>
          </cell>
        </row>
        <row r="64">
          <cell r="D64">
            <v>1474.13</v>
          </cell>
        </row>
      </sheetData>
      <sheetData sheetId="20">
        <row r="10">
          <cell r="D10">
            <v>10139.580000000002</v>
          </cell>
        </row>
      </sheetData>
      <sheetData sheetId="21">
        <row r="55">
          <cell r="E55">
            <v>2808.3700000000022</v>
          </cell>
        </row>
      </sheetData>
      <sheetData sheetId="22">
        <row r="32">
          <cell r="D32">
            <v>1251.04</v>
          </cell>
        </row>
      </sheetData>
      <sheetData sheetId="23">
        <row r="52">
          <cell r="D52">
            <v>706.72000000000014</v>
          </cell>
        </row>
        <row r="54">
          <cell r="D54">
            <v>1001.9200000000001</v>
          </cell>
        </row>
      </sheetData>
      <sheetData sheetId="24">
        <row r="10">
          <cell r="D10">
            <v>10164.740000000002</v>
          </cell>
        </row>
      </sheetData>
      <sheetData sheetId="25">
        <row r="58">
          <cell r="E58">
            <v>2143.1100000000019</v>
          </cell>
        </row>
      </sheetData>
      <sheetData sheetId="26">
        <row r="39">
          <cell r="D39">
            <v>968.87000000000012</v>
          </cell>
        </row>
      </sheetData>
      <sheetData sheetId="27">
        <row r="48">
          <cell r="D48">
            <v>977.07000000000016</v>
          </cell>
        </row>
        <row r="50">
          <cell r="D50">
            <v>1135.58</v>
          </cell>
        </row>
      </sheetData>
      <sheetData sheetId="28">
        <row r="13">
          <cell r="D13">
            <v>6789.8900000000012</v>
          </cell>
        </row>
      </sheetData>
      <sheetData sheetId="29">
        <row r="50">
          <cell r="E50">
            <v>3030.1600000000026</v>
          </cell>
        </row>
      </sheetData>
      <sheetData sheetId="30">
        <row r="34">
          <cell r="D34">
            <v>1317.4900000000002</v>
          </cell>
        </row>
      </sheetData>
      <sheetData sheetId="31">
        <row r="55">
          <cell r="D55">
            <v>2180.1700000000005</v>
          </cell>
        </row>
        <row r="57">
          <cell r="D57">
            <v>1203.0999999999999</v>
          </cell>
        </row>
      </sheetData>
      <sheetData sheetId="32">
        <row r="11">
          <cell r="D11">
            <v>4815.0000000000009</v>
          </cell>
        </row>
      </sheetData>
      <sheetData sheetId="33">
        <row r="66">
          <cell r="E66">
            <v>2227.6600000000026</v>
          </cell>
        </row>
      </sheetData>
      <sheetData sheetId="34">
        <row r="34">
          <cell r="D34">
            <v>970.67000000000007</v>
          </cell>
        </row>
      </sheetData>
      <sheetData sheetId="35">
        <row r="48">
          <cell r="D48">
            <v>1293.3500000000006</v>
          </cell>
        </row>
        <row r="50">
          <cell r="D50">
            <v>757.29</v>
          </cell>
        </row>
      </sheetData>
      <sheetData sheetId="36">
        <row r="11">
          <cell r="D11">
            <v>2340.0700000000006</v>
          </cell>
        </row>
      </sheetData>
      <sheetData sheetId="37">
        <row r="68">
          <cell r="E68">
            <v>3612.3300000000027</v>
          </cell>
        </row>
      </sheetData>
      <sheetData sheetId="38">
        <row r="72">
          <cell r="D72">
            <v>0</v>
          </cell>
        </row>
      </sheetData>
      <sheetData sheetId="39">
        <row r="40">
          <cell r="D40">
            <v>1066.3800000000003</v>
          </cell>
        </row>
        <row r="42">
          <cell r="D42">
            <v>0</v>
          </cell>
        </row>
      </sheetData>
      <sheetData sheetId="40">
        <row r="11">
          <cell r="D11">
            <v>2365.0700000000006</v>
          </cell>
        </row>
      </sheetData>
      <sheetData sheetId="41">
        <row r="70">
          <cell r="E70">
            <v>3612.3300000000027</v>
          </cell>
        </row>
      </sheetData>
      <sheetData sheetId="42">
        <row r="83">
          <cell r="D83">
            <v>0</v>
          </cell>
        </row>
      </sheetData>
      <sheetData sheetId="43">
        <row r="16">
          <cell r="D16">
            <v>1066.3800000000003</v>
          </cell>
        </row>
        <row r="18">
          <cell r="D18">
            <v>0</v>
          </cell>
        </row>
      </sheetData>
      <sheetData sheetId="44">
        <row r="11">
          <cell r="D11">
            <v>2365.0700000000006</v>
          </cell>
        </row>
      </sheetData>
      <sheetData sheetId="45">
        <row r="64">
          <cell r="E64">
            <v>3612.3300000000027</v>
          </cell>
        </row>
      </sheetData>
      <sheetData sheetId="46">
        <row r="70">
          <cell r="D70">
            <v>0</v>
          </cell>
        </row>
      </sheetData>
      <sheetData sheetId="47">
        <row r="16">
          <cell r="D16">
            <v>1066.3800000000003</v>
          </cell>
        </row>
        <row r="18">
          <cell r="D18">
            <v>0</v>
          </cell>
        </row>
      </sheetData>
      <sheetData sheetId="48">
        <row r="10">
          <cell r="D10">
            <v>2365.0700000000006</v>
          </cell>
        </row>
      </sheetData>
      <sheetData sheetId="49">
        <row r="66">
          <cell r="E66">
            <v>3612.3300000000027</v>
          </cell>
        </row>
      </sheetData>
      <sheetData sheetId="50">
        <row r="80">
          <cell r="D80">
            <v>0</v>
          </cell>
        </row>
      </sheetData>
      <sheetData sheetId="51">
        <row r="22">
          <cell r="D22">
            <v>0</v>
          </cell>
        </row>
      </sheetData>
      <sheetData sheetId="52">
        <row r="15">
          <cell r="D15">
            <v>2365.0700000000006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N124"/>
  <sheetViews>
    <sheetView showGridLines="0" tabSelected="1" zoomScale="110" zoomScaleNormal="110" workbookViewId="0">
      <selection activeCell="B108" sqref="B108"/>
    </sheetView>
  </sheetViews>
  <sheetFormatPr defaultRowHeight="15" x14ac:dyDescent="0.25"/>
  <cols>
    <col min="1" max="1" width="38.5703125" customWidth="1"/>
    <col min="2" max="4" width="13" style="11" customWidth="1"/>
    <col min="5" max="5" width="31.28515625" style="11" customWidth="1"/>
  </cols>
  <sheetData>
    <row r="1" spans="1:14" ht="21.75" customHeight="1" x14ac:dyDescent="0.35">
      <c r="A1" s="37" t="s">
        <v>89</v>
      </c>
      <c r="B1" s="37"/>
      <c r="C1" s="37"/>
      <c r="D1" s="37"/>
      <c r="E1" s="37"/>
    </row>
    <row r="2" spans="1:14" ht="15.75" customHeight="1" x14ac:dyDescent="0.3">
      <c r="A2" s="38" t="s">
        <v>83</v>
      </c>
      <c r="B2" s="38"/>
      <c r="C2" s="38"/>
      <c r="D2" s="38"/>
      <c r="E2" s="38"/>
    </row>
    <row r="3" spans="1:14" ht="9" customHeight="1" x14ac:dyDescent="0.25">
      <c r="A3" s="1"/>
      <c r="B3" s="2"/>
      <c r="C3" s="2"/>
      <c r="D3" s="2"/>
      <c r="E3" s="2"/>
    </row>
    <row r="4" spans="1:14" ht="51" customHeight="1" x14ac:dyDescent="0.25">
      <c r="A4" s="36" t="s">
        <v>92</v>
      </c>
      <c r="B4" s="36"/>
      <c r="C4" s="36"/>
      <c r="D4" s="36"/>
      <c r="E4" s="36"/>
    </row>
    <row r="5" spans="1:14" ht="9" customHeight="1" x14ac:dyDescent="0.25">
      <c r="A5" s="1"/>
      <c r="B5" s="2"/>
      <c r="C5" s="2"/>
      <c r="D5" s="2"/>
      <c r="E5" s="2"/>
    </row>
    <row r="6" spans="1:14" ht="16.5" thickBot="1" x14ac:dyDescent="0.3">
      <c r="A6" s="33" t="s">
        <v>90</v>
      </c>
      <c r="B6" s="34" t="s">
        <v>91</v>
      </c>
      <c r="C6" s="34" t="s">
        <v>87</v>
      </c>
      <c r="D6" s="34" t="s">
        <v>82</v>
      </c>
      <c r="E6" s="34" t="s">
        <v>0</v>
      </c>
    </row>
    <row r="7" spans="1:14" s="5" customFormat="1" ht="12.75" customHeight="1" x14ac:dyDescent="0.25">
      <c r="A7" s="3"/>
      <c r="B7" s="4"/>
      <c r="C7" s="4"/>
      <c r="D7" s="4"/>
      <c r="E7" s="4"/>
    </row>
    <row r="8" spans="1:14" x14ac:dyDescent="0.25">
      <c r="A8" s="6" t="s">
        <v>1</v>
      </c>
      <c r="B8" s="7"/>
      <c r="C8" s="7"/>
      <c r="D8" s="7"/>
      <c r="E8" s="7"/>
    </row>
    <row r="9" spans="1:14" x14ac:dyDescent="0.25">
      <c r="A9" s="8" t="s">
        <v>2</v>
      </c>
      <c r="B9" s="9"/>
      <c r="C9" s="9"/>
      <c r="D9" s="9"/>
      <c r="E9" s="9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0" t="s">
        <v>3</v>
      </c>
      <c r="B10" s="11">
        <v>100000</v>
      </c>
      <c r="C10" s="11">
        <v>0</v>
      </c>
      <c r="D10" s="11">
        <f>B10+C10</f>
        <v>100000</v>
      </c>
    </row>
    <row r="11" spans="1:14" x14ac:dyDescent="0.25">
      <c r="A11" s="10" t="s">
        <v>4</v>
      </c>
      <c r="B11" s="11">
        <v>0</v>
      </c>
      <c r="C11" s="11">
        <v>0</v>
      </c>
      <c r="D11" s="11">
        <f t="shared" ref="D11:D21" si="0">B11+C11</f>
        <v>0</v>
      </c>
    </row>
    <row r="12" spans="1:14" x14ac:dyDescent="0.25">
      <c r="A12" s="10" t="s">
        <v>5</v>
      </c>
      <c r="B12" s="11">
        <v>0</v>
      </c>
      <c r="C12" s="11">
        <v>0</v>
      </c>
      <c r="D12" s="11">
        <f t="shared" si="0"/>
        <v>0</v>
      </c>
    </row>
    <row r="13" spans="1:14" x14ac:dyDescent="0.25">
      <c r="A13" s="10" t="s">
        <v>6</v>
      </c>
      <c r="B13" s="11">
        <f>-MIN((127200*0.062),($B$10+$B$11+$B$12+$B$17+$B$18+$B$19)*0.062)</f>
        <v>-5741.2</v>
      </c>
      <c r="C13" s="11">
        <v>0</v>
      </c>
      <c r="D13" s="11">
        <f t="shared" si="0"/>
        <v>-5741.2</v>
      </c>
    </row>
    <row r="14" spans="1:14" x14ac:dyDescent="0.25">
      <c r="A14" s="10" t="s">
        <v>7</v>
      </c>
      <c r="B14" s="11">
        <f>-($B$10+$B$11+$B$12+$B$17+$B$18+$B$19)*0.0145</f>
        <v>-1342.7</v>
      </c>
      <c r="C14" s="11">
        <v>0</v>
      </c>
      <c r="D14" s="11">
        <f t="shared" si="0"/>
        <v>-1342.7</v>
      </c>
    </row>
    <row r="15" spans="1:14" x14ac:dyDescent="0.25">
      <c r="A15" s="10" t="s">
        <v>84</v>
      </c>
      <c r="B15" s="9">
        <v>-4150</v>
      </c>
      <c r="C15" s="11">
        <v>0</v>
      </c>
      <c r="D15" s="11">
        <f t="shared" si="0"/>
        <v>-4150</v>
      </c>
      <c r="E15" s="35" t="s">
        <v>88</v>
      </c>
    </row>
    <row r="16" spans="1:14" x14ac:dyDescent="0.25">
      <c r="A16" s="10" t="s">
        <v>85</v>
      </c>
      <c r="B16" s="9">
        <v>-2800</v>
      </c>
      <c r="C16" s="11">
        <v>0</v>
      </c>
      <c r="D16" s="11">
        <f t="shared" si="0"/>
        <v>-2800</v>
      </c>
      <c r="E16" s="35"/>
    </row>
    <row r="17" spans="1:5" x14ac:dyDescent="0.25">
      <c r="A17" s="10" t="s">
        <v>8</v>
      </c>
      <c r="B17" s="11">
        <f>-100000*0.05</f>
        <v>-5000</v>
      </c>
      <c r="C17" s="11">
        <v>0</v>
      </c>
      <c r="D17" s="11">
        <f t="shared" si="0"/>
        <v>-5000</v>
      </c>
    </row>
    <row r="18" spans="1:5" x14ac:dyDescent="0.25">
      <c r="A18" s="12" t="s">
        <v>9</v>
      </c>
      <c r="B18" s="11">
        <f>-150*12</f>
        <v>-1800</v>
      </c>
      <c r="C18" s="11">
        <v>0</v>
      </c>
      <c r="D18" s="11">
        <f t="shared" si="0"/>
        <v>-1800</v>
      </c>
    </row>
    <row r="19" spans="1:5" x14ac:dyDescent="0.25">
      <c r="A19" s="12" t="s">
        <v>10</v>
      </c>
      <c r="B19" s="11">
        <f>-50*12</f>
        <v>-600</v>
      </c>
      <c r="C19" s="11">
        <v>0</v>
      </c>
      <c r="D19" s="11">
        <f t="shared" si="0"/>
        <v>-600</v>
      </c>
    </row>
    <row r="20" spans="1:5" x14ac:dyDescent="0.25">
      <c r="A20" s="12" t="s">
        <v>11</v>
      </c>
      <c r="B20" s="11">
        <v>-100</v>
      </c>
      <c r="C20" s="11">
        <v>0</v>
      </c>
      <c r="D20" s="11">
        <f t="shared" si="0"/>
        <v>-100</v>
      </c>
    </row>
    <row r="21" spans="1:5" x14ac:dyDescent="0.25">
      <c r="A21" s="12" t="s">
        <v>12</v>
      </c>
      <c r="B21" s="11">
        <v>0</v>
      </c>
      <c r="C21" s="11">
        <v>0</v>
      </c>
      <c r="D21" s="11">
        <f t="shared" si="0"/>
        <v>0</v>
      </c>
    </row>
    <row r="22" spans="1:5" x14ac:dyDescent="0.25">
      <c r="A22" s="13"/>
      <c r="B22" s="14">
        <f>SUM(B10:B21)</f>
        <v>78466.100000000006</v>
      </c>
      <c r="C22" s="14">
        <f>SUM(C10:C21)</f>
        <v>0</v>
      </c>
      <c r="D22" s="14">
        <f>SUM(D10:D21)</f>
        <v>78466.100000000006</v>
      </c>
      <c r="E22" s="15"/>
    </row>
    <row r="23" spans="1:5" x14ac:dyDescent="0.25">
      <c r="A23" s="8" t="s">
        <v>13</v>
      </c>
      <c r="B23" s="15"/>
      <c r="C23" s="15"/>
      <c r="D23" s="15"/>
      <c r="E23" s="15"/>
    </row>
    <row r="24" spans="1:5" x14ac:dyDescent="0.25">
      <c r="A24" s="16" t="s">
        <v>3</v>
      </c>
      <c r="B24" s="11">
        <v>0</v>
      </c>
      <c r="C24" s="11">
        <v>40000</v>
      </c>
      <c r="D24" s="11">
        <f t="shared" ref="D24:D35" si="1">B24+C24</f>
        <v>40000</v>
      </c>
    </row>
    <row r="25" spans="1:5" x14ac:dyDescent="0.25">
      <c r="A25" s="16" t="s">
        <v>4</v>
      </c>
      <c r="B25" s="11">
        <v>0</v>
      </c>
      <c r="C25" s="11">
        <v>0</v>
      </c>
      <c r="D25" s="11">
        <f t="shared" si="1"/>
        <v>0</v>
      </c>
    </row>
    <row r="26" spans="1:5" x14ac:dyDescent="0.25">
      <c r="A26" s="16" t="s">
        <v>5</v>
      </c>
      <c r="B26" s="11">
        <v>0</v>
      </c>
      <c r="C26" s="11">
        <v>0</v>
      </c>
      <c r="D26" s="11">
        <f t="shared" si="1"/>
        <v>0</v>
      </c>
    </row>
    <row r="27" spans="1:5" x14ac:dyDescent="0.25">
      <c r="A27" s="16" t="s">
        <v>6</v>
      </c>
      <c r="B27" s="11">
        <v>0</v>
      </c>
      <c r="C27" s="11">
        <f>-(MIN(($C$24+$C$25+$C$26+$C$31+$C$32+$C$33)*0.062,6200))</f>
        <v>-2480</v>
      </c>
      <c r="D27" s="11">
        <f t="shared" si="1"/>
        <v>-2480</v>
      </c>
    </row>
    <row r="28" spans="1:5" x14ac:dyDescent="0.25">
      <c r="A28" s="16" t="s">
        <v>7</v>
      </c>
      <c r="B28" s="11">
        <v>0</v>
      </c>
      <c r="C28" s="11">
        <f>-($C$24+$C$25+$C$26+$C$31+$C$32+$C$33)*0.0145</f>
        <v>-580</v>
      </c>
      <c r="D28" s="11">
        <f t="shared" si="1"/>
        <v>-580</v>
      </c>
    </row>
    <row r="29" spans="1:5" ht="15" customHeight="1" x14ac:dyDescent="0.25">
      <c r="A29" s="16" t="s">
        <v>84</v>
      </c>
      <c r="B29" s="11">
        <v>0</v>
      </c>
      <c r="C29" s="9">
        <f>-C24*0.25</f>
        <v>-10000</v>
      </c>
      <c r="D29" s="11">
        <f t="shared" si="1"/>
        <v>-10000</v>
      </c>
      <c r="E29" s="35" t="s">
        <v>88</v>
      </c>
    </row>
    <row r="30" spans="1:5" x14ac:dyDescent="0.25">
      <c r="A30" s="16" t="s">
        <v>85</v>
      </c>
      <c r="B30" s="11">
        <v>0</v>
      </c>
      <c r="C30" s="9">
        <f>C24*-0.0425</f>
        <v>-1700.0000000000002</v>
      </c>
      <c r="D30" s="11">
        <f t="shared" si="1"/>
        <v>-1700.0000000000002</v>
      </c>
      <c r="E30" s="35"/>
    </row>
    <row r="31" spans="1:5" x14ac:dyDescent="0.25">
      <c r="A31" s="16" t="s">
        <v>8</v>
      </c>
      <c r="B31" s="11">
        <v>0</v>
      </c>
      <c r="C31" s="11">
        <v>0</v>
      </c>
      <c r="D31" s="11">
        <f t="shared" si="1"/>
        <v>0</v>
      </c>
    </row>
    <row r="32" spans="1:5" x14ac:dyDescent="0.25">
      <c r="A32" s="12" t="s">
        <v>9</v>
      </c>
      <c r="B32" s="11">
        <v>0</v>
      </c>
      <c r="C32" s="11">
        <v>0</v>
      </c>
      <c r="D32" s="11">
        <f t="shared" si="1"/>
        <v>0</v>
      </c>
    </row>
    <row r="33" spans="1:5" x14ac:dyDescent="0.25">
      <c r="A33" s="12" t="s">
        <v>10</v>
      </c>
      <c r="B33" s="11">
        <v>0</v>
      </c>
      <c r="C33" s="11">
        <v>0</v>
      </c>
      <c r="D33" s="11">
        <f t="shared" si="1"/>
        <v>0</v>
      </c>
    </row>
    <row r="34" spans="1:5" x14ac:dyDescent="0.25">
      <c r="A34" s="12" t="s">
        <v>11</v>
      </c>
      <c r="B34" s="11">
        <v>0</v>
      </c>
      <c r="C34" s="11">
        <v>0</v>
      </c>
      <c r="D34" s="11">
        <f t="shared" si="1"/>
        <v>0</v>
      </c>
    </row>
    <row r="35" spans="1:5" x14ac:dyDescent="0.25">
      <c r="A35" s="12" t="s">
        <v>12</v>
      </c>
      <c r="B35" s="11">
        <v>0</v>
      </c>
      <c r="C35" s="11">
        <v>0</v>
      </c>
      <c r="D35" s="11">
        <f t="shared" si="1"/>
        <v>0</v>
      </c>
    </row>
    <row r="36" spans="1:5" x14ac:dyDescent="0.25">
      <c r="B36" s="14">
        <f>SUM(B24:B35)</f>
        <v>0</v>
      </c>
      <c r="C36" s="14">
        <f>SUM(C24:C35)</f>
        <v>25240</v>
      </c>
      <c r="D36" s="14">
        <f>SUM(D24:D35)</f>
        <v>25240</v>
      </c>
      <c r="E36" s="15"/>
    </row>
    <row r="37" spans="1:5" x14ac:dyDescent="0.25">
      <c r="B37" s="15"/>
      <c r="C37" s="15"/>
      <c r="D37" s="15"/>
      <c r="E37" s="15"/>
    </row>
    <row r="38" spans="1:5" x14ac:dyDescent="0.25">
      <c r="A38" s="6" t="s">
        <v>14</v>
      </c>
      <c r="B38" s="17"/>
      <c r="C38" s="17"/>
      <c r="D38" s="17"/>
      <c r="E38" s="17"/>
    </row>
    <row r="39" spans="1:5" x14ac:dyDescent="0.25">
      <c r="A39" s="18" t="s">
        <v>15</v>
      </c>
      <c r="B39" s="11">
        <v>0</v>
      </c>
      <c r="C39" s="11">
        <v>0</v>
      </c>
      <c r="D39" s="11">
        <f t="shared" ref="D39:D43" si="2">B39+C39</f>
        <v>0</v>
      </c>
    </row>
    <row r="40" spans="1:5" x14ac:dyDescent="0.25">
      <c r="A40" s="19" t="s">
        <v>16</v>
      </c>
      <c r="B40" s="11">
        <v>0</v>
      </c>
      <c r="C40" s="11">
        <v>0</v>
      </c>
      <c r="D40" s="11">
        <f t="shared" si="2"/>
        <v>0</v>
      </c>
    </row>
    <row r="41" spans="1:5" x14ac:dyDescent="0.25">
      <c r="A41" s="18" t="s">
        <v>17</v>
      </c>
      <c r="B41" s="11">
        <v>0</v>
      </c>
      <c r="C41" s="11">
        <v>0</v>
      </c>
      <c r="D41" s="11">
        <f t="shared" si="2"/>
        <v>0</v>
      </c>
    </row>
    <row r="42" spans="1:5" x14ac:dyDescent="0.25">
      <c r="A42" s="18" t="s">
        <v>18</v>
      </c>
      <c r="B42" s="11">
        <v>0</v>
      </c>
      <c r="C42" s="11">
        <v>0</v>
      </c>
      <c r="D42" s="11">
        <f t="shared" si="2"/>
        <v>0</v>
      </c>
    </row>
    <row r="43" spans="1:5" x14ac:dyDescent="0.25">
      <c r="A43" s="18" t="s">
        <v>19</v>
      </c>
      <c r="B43" s="11">
        <v>0</v>
      </c>
      <c r="C43" s="11">
        <v>0</v>
      </c>
      <c r="D43" s="11">
        <f t="shared" si="2"/>
        <v>0</v>
      </c>
    </row>
    <row r="44" spans="1:5" x14ac:dyDescent="0.25">
      <c r="B44" s="14">
        <f>SUM(B39:B43)</f>
        <v>0</v>
      </c>
      <c r="C44" s="14">
        <f>SUM(C39:C43)</f>
        <v>0</v>
      </c>
      <c r="D44" s="14">
        <f>SUM(D39:D43)</f>
        <v>0</v>
      </c>
      <c r="E44" s="15"/>
    </row>
    <row r="45" spans="1:5" ht="6.75" customHeight="1" x14ac:dyDescent="0.25">
      <c r="B45" s="15"/>
      <c r="C45" s="15"/>
      <c r="D45" s="15"/>
      <c r="E45" s="15"/>
    </row>
    <row r="46" spans="1:5" x14ac:dyDescent="0.25">
      <c r="A46" s="20" t="s">
        <v>20</v>
      </c>
      <c r="B46" s="21">
        <f>B22+B36+B44</f>
        <v>78466.100000000006</v>
      </c>
      <c r="C46" s="21">
        <f>C22+C36+C44</f>
        <v>25240</v>
      </c>
      <c r="D46" s="21">
        <f>D22+D36+D44</f>
        <v>103706.1</v>
      </c>
      <c r="E46" s="32"/>
    </row>
    <row r="47" spans="1:5" ht="6" customHeight="1" x14ac:dyDescent="0.25"/>
    <row r="48" spans="1:5" ht="15" customHeight="1" x14ac:dyDescent="0.25"/>
    <row r="49" spans="1:5" ht="15" customHeight="1" x14ac:dyDescent="0.25">
      <c r="A49" s="22" t="s">
        <v>21</v>
      </c>
      <c r="B49" s="7"/>
      <c r="C49" s="7"/>
      <c r="D49" s="7"/>
      <c r="E49" s="7"/>
    </row>
    <row r="50" spans="1:5" ht="15" customHeight="1" x14ac:dyDescent="0.25">
      <c r="A50" s="18" t="s">
        <v>22</v>
      </c>
      <c r="B50" s="11">
        <v>0</v>
      </c>
      <c r="C50" s="11">
        <v>0</v>
      </c>
      <c r="D50" s="11">
        <f t="shared" ref="D50:D52" si="3">B50+C50</f>
        <v>0</v>
      </c>
    </row>
    <row r="51" spans="1:5" ht="15" customHeight="1" x14ac:dyDescent="0.25">
      <c r="A51" s="18" t="s">
        <v>23</v>
      </c>
      <c r="B51" s="11">
        <v>0</v>
      </c>
      <c r="C51" s="11">
        <v>0</v>
      </c>
      <c r="D51" s="11">
        <f t="shared" si="3"/>
        <v>0</v>
      </c>
    </row>
    <row r="52" spans="1:5" ht="15" customHeight="1" x14ac:dyDescent="0.25">
      <c r="A52" s="18" t="s">
        <v>24</v>
      </c>
      <c r="B52" s="11">
        <v>-26.1</v>
      </c>
      <c r="C52" s="11">
        <v>0</v>
      </c>
      <c r="D52" s="11">
        <f t="shared" si="3"/>
        <v>-26.1</v>
      </c>
    </row>
    <row r="53" spans="1:5" ht="15" customHeight="1" x14ac:dyDescent="0.25">
      <c r="A53" s="23" t="s">
        <v>25</v>
      </c>
      <c r="B53" s="21">
        <f t="shared" ref="B53:C53" si="4">SUM(B49:B52)</f>
        <v>-26.1</v>
      </c>
      <c r="C53" s="21">
        <f t="shared" si="4"/>
        <v>0</v>
      </c>
      <c r="D53" s="21">
        <f>SUM(D49:D52)</f>
        <v>-26.1</v>
      </c>
      <c r="E53" s="32"/>
    </row>
    <row r="54" spans="1:5" ht="15" customHeight="1" x14ac:dyDescent="0.25"/>
    <row r="55" spans="1:5" ht="6" customHeight="1" x14ac:dyDescent="0.25"/>
    <row r="56" spans="1:5" x14ac:dyDescent="0.25">
      <c r="A56" s="22" t="s">
        <v>26</v>
      </c>
      <c r="B56" s="7"/>
      <c r="C56" s="7"/>
      <c r="D56" s="7"/>
      <c r="E56" s="7"/>
    </row>
    <row r="57" spans="1:5" ht="6" customHeight="1" x14ac:dyDescent="0.25"/>
    <row r="58" spans="1:5" x14ac:dyDescent="0.25">
      <c r="A58" s="24" t="s">
        <v>27</v>
      </c>
      <c r="B58" s="25"/>
      <c r="C58" s="25"/>
      <c r="D58" s="25"/>
      <c r="E58" s="25"/>
    </row>
    <row r="59" spans="1:5" x14ac:dyDescent="0.25">
      <c r="A59" s="26" t="s">
        <v>28</v>
      </c>
      <c r="B59" s="11">
        <v>-9000</v>
      </c>
      <c r="C59" s="11">
        <v>-3000</v>
      </c>
      <c r="D59" s="11">
        <f t="shared" ref="D59:D60" si="5">B59+C59</f>
        <v>-12000</v>
      </c>
    </row>
    <row r="60" spans="1:5" x14ac:dyDescent="0.25">
      <c r="A60" s="26" t="s">
        <v>29</v>
      </c>
      <c r="B60" s="11">
        <v>0</v>
      </c>
      <c r="C60" s="11">
        <v>0</v>
      </c>
      <c r="D60" s="11">
        <f t="shared" si="5"/>
        <v>0</v>
      </c>
    </row>
    <row r="61" spans="1:5" x14ac:dyDescent="0.25">
      <c r="A61" s="26"/>
      <c r="B61" s="14">
        <f>SUM(B59:B60)</f>
        <v>-9000</v>
      </c>
      <c r="C61" s="14">
        <f t="shared" ref="C61:D61" si="6">SUM(C59:C60)</f>
        <v>-3000</v>
      </c>
      <c r="D61" s="14">
        <f t="shared" si="6"/>
        <v>-12000</v>
      </c>
      <c r="E61" s="15"/>
    </row>
    <row r="62" spans="1:5" x14ac:dyDescent="0.25">
      <c r="A62" s="24" t="s">
        <v>30</v>
      </c>
      <c r="B62" s="25"/>
      <c r="C62" s="25"/>
      <c r="D62" s="25"/>
      <c r="E62" s="25"/>
    </row>
    <row r="63" spans="1:5" x14ac:dyDescent="0.25">
      <c r="A63" s="26" t="s">
        <v>31</v>
      </c>
      <c r="B63" s="11">
        <f>-1700*12</f>
        <v>-20400</v>
      </c>
      <c r="C63" s="11">
        <v>0</v>
      </c>
      <c r="D63" s="11">
        <f t="shared" ref="D63:D71" si="7">B63+C63</f>
        <v>-20400</v>
      </c>
    </row>
    <row r="64" spans="1:5" x14ac:dyDescent="0.25">
      <c r="A64" s="26" t="s">
        <v>32</v>
      </c>
      <c r="B64" s="11">
        <v>-850</v>
      </c>
      <c r="C64" s="11">
        <v>0</v>
      </c>
      <c r="D64" s="11">
        <f t="shared" si="7"/>
        <v>-850</v>
      </c>
    </row>
    <row r="65" spans="1:5" x14ac:dyDescent="0.25">
      <c r="A65" s="26" t="s">
        <v>33</v>
      </c>
      <c r="B65" s="11">
        <v>-2500</v>
      </c>
      <c r="C65" s="11">
        <v>0</v>
      </c>
      <c r="D65" s="11">
        <f t="shared" si="7"/>
        <v>-2500</v>
      </c>
    </row>
    <row r="66" spans="1:5" x14ac:dyDescent="0.25">
      <c r="A66" s="26" t="s">
        <v>34</v>
      </c>
      <c r="B66" s="11">
        <v>0</v>
      </c>
      <c r="C66" s="11">
        <v>0</v>
      </c>
      <c r="D66" s="11">
        <f t="shared" si="7"/>
        <v>0</v>
      </c>
    </row>
    <row r="67" spans="1:5" x14ac:dyDescent="0.25">
      <c r="A67" s="26" t="s">
        <v>35</v>
      </c>
      <c r="B67" s="11">
        <f>-160*12</f>
        <v>-1920</v>
      </c>
      <c r="C67" s="11">
        <v>0</v>
      </c>
      <c r="D67" s="11">
        <f t="shared" si="7"/>
        <v>-1920</v>
      </c>
    </row>
    <row r="68" spans="1:5" x14ac:dyDescent="0.25">
      <c r="A68" s="26" t="s">
        <v>36</v>
      </c>
      <c r="B68" s="11">
        <f>-30*12</f>
        <v>-360</v>
      </c>
      <c r="C68" s="11">
        <v>0</v>
      </c>
      <c r="D68" s="11">
        <f t="shared" si="7"/>
        <v>-360</v>
      </c>
    </row>
    <row r="69" spans="1:5" x14ac:dyDescent="0.25">
      <c r="A69" s="26" t="s">
        <v>37</v>
      </c>
      <c r="B69" s="11">
        <v>-300</v>
      </c>
      <c r="C69" s="11">
        <v>0</v>
      </c>
      <c r="D69" s="11">
        <f t="shared" si="7"/>
        <v>-300</v>
      </c>
    </row>
    <row r="70" spans="1:5" x14ac:dyDescent="0.25">
      <c r="A70" s="26" t="s">
        <v>38</v>
      </c>
      <c r="B70" s="11">
        <f>-100*12</f>
        <v>-1200</v>
      </c>
      <c r="C70" s="11">
        <v>0</v>
      </c>
      <c r="D70" s="11">
        <f t="shared" si="7"/>
        <v>-1200</v>
      </c>
    </row>
    <row r="71" spans="1:5" x14ac:dyDescent="0.25">
      <c r="A71" s="26" t="s">
        <v>39</v>
      </c>
      <c r="B71" s="11">
        <f>-80*12</f>
        <v>-960</v>
      </c>
      <c r="C71" s="11">
        <v>0</v>
      </c>
      <c r="D71" s="11">
        <f t="shared" si="7"/>
        <v>-960</v>
      </c>
    </row>
    <row r="72" spans="1:5" x14ac:dyDescent="0.25">
      <c r="A72" s="26"/>
      <c r="B72" s="14">
        <f>SUM(B63:B71)</f>
        <v>-28490</v>
      </c>
      <c r="C72" s="14">
        <f t="shared" ref="C72:D72" si="8">SUM(C63:C71)</f>
        <v>0</v>
      </c>
      <c r="D72" s="14">
        <f t="shared" si="8"/>
        <v>-28490</v>
      </c>
      <c r="E72" s="15"/>
    </row>
    <row r="73" spans="1:5" x14ac:dyDescent="0.25">
      <c r="A73" s="24" t="s">
        <v>40</v>
      </c>
      <c r="B73" s="27"/>
      <c r="C73" s="25"/>
      <c r="D73" s="25"/>
      <c r="E73" s="25"/>
    </row>
    <row r="74" spans="1:5" x14ac:dyDescent="0.25">
      <c r="A74" s="26" t="s">
        <v>41</v>
      </c>
      <c r="B74" s="11">
        <f>-400*12</f>
        <v>-4800</v>
      </c>
      <c r="C74" s="11">
        <v>0</v>
      </c>
      <c r="D74" s="11">
        <f t="shared" ref="D74:D79" si="9">B74+C74</f>
        <v>-4800</v>
      </c>
    </row>
    <row r="75" spans="1:5" x14ac:dyDescent="0.25">
      <c r="A75" s="26" t="s">
        <v>42</v>
      </c>
      <c r="B75" s="11">
        <v>-1000</v>
      </c>
      <c r="C75" s="11">
        <v>0</v>
      </c>
      <c r="D75" s="11">
        <f t="shared" si="9"/>
        <v>-1000</v>
      </c>
    </row>
    <row r="76" spans="1:5" x14ac:dyDescent="0.25">
      <c r="A76" s="26" t="s">
        <v>43</v>
      </c>
      <c r="B76" s="11">
        <f>-150*12</f>
        <v>-1800</v>
      </c>
      <c r="C76" s="11">
        <f>-50*12</f>
        <v>-600</v>
      </c>
      <c r="D76" s="11">
        <f t="shared" si="9"/>
        <v>-2400</v>
      </c>
    </row>
    <row r="77" spans="1:5" x14ac:dyDescent="0.25">
      <c r="A77" s="26" t="s">
        <v>44</v>
      </c>
      <c r="B77" s="11">
        <v>-500</v>
      </c>
      <c r="C77" s="11">
        <v>-150</v>
      </c>
      <c r="D77" s="11">
        <f t="shared" si="9"/>
        <v>-650</v>
      </c>
    </row>
    <row r="78" spans="1:5" x14ac:dyDescent="0.25">
      <c r="A78" s="26" t="s">
        <v>45</v>
      </c>
      <c r="B78" s="11">
        <v>-200</v>
      </c>
      <c r="C78" s="11">
        <v>0</v>
      </c>
      <c r="D78" s="11">
        <f t="shared" si="9"/>
        <v>-200</v>
      </c>
    </row>
    <row r="79" spans="1:5" x14ac:dyDescent="0.25">
      <c r="A79" s="26" t="s">
        <v>46</v>
      </c>
      <c r="B79" s="11">
        <v>0</v>
      </c>
      <c r="C79" s="11">
        <v>0</v>
      </c>
      <c r="D79" s="11">
        <f t="shared" si="9"/>
        <v>0</v>
      </c>
    </row>
    <row r="80" spans="1:5" x14ac:dyDescent="0.25">
      <c r="A80" s="26"/>
      <c r="B80" s="14">
        <f>SUM(B74:B79)</f>
        <v>-8300</v>
      </c>
      <c r="C80" s="14">
        <f>SUM(C74:C79)</f>
        <v>-750</v>
      </c>
      <c r="D80" s="14">
        <f>SUM(D74:D79)</f>
        <v>-9050</v>
      </c>
      <c r="E80" s="15"/>
    </row>
    <row r="81" spans="1:5" x14ac:dyDescent="0.25">
      <c r="A81" s="24" t="s">
        <v>47</v>
      </c>
      <c r="B81" s="25"/>
      <c r="C81" s="25"/>
      <c r="D81" s="25"/>
      <c r="E81" s="25"/>
    </row>
    <row r="82" spans="1:5" x14ac:dyDescent="0.25">
      <c r="A82" s="26" t="s">
        <v>48</v>
      </c>
      <c r="B82" s="11">
        <v>0</v>
      </c>
      <c r="C82" s="11">
        <v>0</v>
      </c>
      <c r="D82" s="11">
        <f t="shared" ref="D82:D84" si="10">B82+C82</f>
        <v>0</v>
      </c>
    </row>
    <row r="83" spans="1:5" x14ac:dyDescent="0.25">
      <c r="A83" s="26" t="s">
        <v>49</v>
      </c>
      <c r="B83" s="11">
        <f>-150*12</f>
        <v>-1800</v>
      </c>
      <c r="C83" s="11">
        <v>0</v>
      </c>
      <c r="D83" s="11">
        <f t="shared" si="10"/>
        <v>-1800</v>
      </c>
    </row>
    <row r="84" spans="1:5" x14ac:dyDescent="0.25">
      <c r="A84" s="26" t="s">
        <v>50</v>
      </c>
      <c r="B84" s="11">
        <v>0</v>
      </c>
      <c r="C84" s="11">
        <v>0</v>
      </c>
      <c r="D84" s="11">
        <f t="shared" si="10"/>
        <v>0</v>
      </c>
    </row>
    <row r="85" spans="1:5" x14ac:dyDescent="0.25">
      <c r="A85" s="26"/>
      <c r="B85" s="14">
        <f>SUM(B82:B84)</f>
        <v>-1800</v>
      </c>
      <c r="C85" s="14">
        <f t="shared" ref="C85:D85" si="11">SUM(C82:C84)</f>
        <v>0</v>
      </c>
      <c r="D85" s="14">
        <f t="shared" si="11"/>
        <v>-1800</v>
      </c>
      <c r="E85" s="15"/>
    </row>
    <row r="86" spans="1:5" x14ac:dyDescent="0.25">
      <c r="A86" s="24" t="s">
        <v>51</v>
      </c>
      <c r="B86" s="25"/>
      <c r="C86" s="25"/>
      <c r="D86" s="25"/>
      <c r="E86" s="25"/>
    </row>
    <row r="87" spans="1:5" x14ac:dyDescent="0.25">
      <c r="A87" s="26" t="s">
        <v>52</v>
      </c>
      <c r="B87" s="11">
        <f>-750*12</f>
        <v>-9000</v>
      </c>
      <c r="C87" s="11">
        <v>100</v>
      </c>
      <c r="D87" s="11">
        <f t="shared" ref="D87:D89" si="12">B87+C87</f>
        <v>-8900</v>
      </c>
    </row>
    <row r="88" spans="1:5" x14ac:dyDescent="0.25">
      <c r="A88" s="26" t="s">
        <v>53</v>
      </c>
      <c r="B88" s="11">
        <f>-150*12</f>
        <v>-1800</v>
      </c>
      <c r="C88" s="11">
        <v>-500</v>
      </c>
      <c r="D88" s="11">
        <f t="shared" si="12"/>
        <v>-2300</v>
      </c>
    </row>
    <row r="89" spans="1:5" x14ac:dyDescent="0.25">
      <c r="A89" s="26" t="s">
        <v>54</v>
      </c>
      <c r="B89" s="11">
        <v>0</v>
      </c>
      <c r="C89" s="11">
        <v>0</v>
      </c>
      <c r="D89" s="11">
        <f t="shared" si="12"/>
        <v>0</v>
      </c>
    </row>
    <row r="90" spans="1:5" x14ac:dyDescent="0.25">
      <c r="A90" s="26"/>
      <c r="B90" s="14">
        <f>SUM(B87:B89)</f>
        <v>-10800</v>
      </c>
      <c r="C90" s="14">
        <f t="shared" ref="C90:D90" si="13">SUM(C87:C89)</f>
        <v>-400</v>
      </c>
      <c r="D90" s="14">
        <f t="shared" si="13"/>
        <v>-11200</v>
      </c>
      <c r="E90" s="15"/>
    </row>
    <row r="91" spans="1:5" x14ac:dyDescent="0.25">
      <c r="A91" s="24" t="s">
        <v>55</v>
      </c>
      <c r="B91" s="25"/>
      <c r="C91" s="25"/>
      <c r="D91" s="25"/>
      <c r="E91" s="25"/>
    </row>
    <row r="92" spans="1:5" x14ac:dyDescent="0.25">
      <c r="A92" s="26" t="s">
        <v>56</v>
      </c>
      <c r="B92" s="11">
        <v>0</v>
      </c>
      <c r="C92" s="11">
        <v>0</v>
      </c>
      <c r="D92" s="11">
        <f t="shared" ref="D92:D94" si="14">B92+C92</f>
        <v>0</v>
      </c>
    </row>
    <row r="93" spans="1:5" x14ac:dyDescent="0.25">
      <c r="A93" s="26" t="s">
        <v>57</v>
      </c>
      <c r="B93" s="11">
        <v>0</v>
      </c>
      <c r="C93" s="11">
        <v>0</v>
      </c>
      <c r="D93" s="11">
        <f t="shared" si="14"/>
        <v>0</v>
      </c>
    </row>
    <row r="94" spans="1:5" x14ac:dyDescent="0.25">
      <c r="A94" s="26" t="s">
        <v>58</v>
      </c>
      <c r="B94" s="11">
        <v>0</v>
      </c>
      <c r="C94" s="11">
        <v>0</v>
      </c>
      <c r="D94" s="11">
        <f t="shared" si="14"/>
        <v>0</v>
      </c>
    </row>
    <row r="95" spans="1:5" x14ac:dyDescent="0.25">
      <c r="A95" s="26"/>
      <c r="B95" s="14">
        <f>SUM(B92:B94)</f>
        <v>0</v>
      </c>
      <c r="C95" s="14">
        <f t="shared" ref="C95:D95" si="15">SUM(C92:C94)</f>
        <v>0</v>
      </c>
      <c r="D95" s="14">
        <f t="shared" si="15"/>
        <v>0</v>
      </c>
      <c r="E95" s="15"/>
    </row>
    <row r="96" spans="1:5" x14ac:dyDescent="0.25">
      <c r="A96" s="24" t="s">
        <v>59</v>
      </c>
      <c r="B96" s="25"/>
      <c r="C96" s="25"/>
      <c r="D96" s="25"/>
      <c r="E96" s="25"/>
    </row>
    <row r="97" spans="1:5" x14ac:dyDescent="0.25">
      <c r="A97" s="26" t="s">
        <v>60</v>
      </c>
      <c r="B97" s="11">
        <v>-2500</v>
      </c>
      <c r="C97" s="11">
        <v>-500</v>
      </c>
      <c r="D97" s="11">
        <f t="shared" ref="D97:D102" si="16">B97+C97</f>
        <v>-3000</v>
      </c>
    </row>
    <row r="98" spans="1:5" x14ac:dyDescent="0.25">
      <c r="A98" s="26" t="s">
        <v>61</v>
      </c>
      <c r="B98" s="11">
        <v>-2000</v>
      </c>
      <c r="C98" s="11">
        <v>0</v>
      </c>
      <c r="D98" s="11">
        <f t="shared" si="16"/>
        <v>-2000</v>
      </c>
    </row>
    <row r="99" spans="1:5" x14ac:dyDescent="0.25">
      <c r="A99" s="26" t="s">
        <v>62</v>
      </c>
      <c r="B99" s="11">
        <v>-500</v>
      </c>
      <c r="C99" s="11">
        <v>0</v>
      </c>
      <c r="D99" s="11">
        <f t="shared" si="16"/>
        <v>-500</v>
      </c>
    </row>
    <row r="100" spans="1:5" x14ac:dyDescent="0.25">
      <c r="A100" s="26" t="s">
        <v>63</v>
      </c>
      <c r="B100" s="11">
        <f>-150*12</f>
        <v>-1800</v>
      </c>
      <c r="C100" s="11">
        <v>0</v>
      </c>
      <c r="D100" s="11">
        <f t="shared" si="16"/>
        <v>-1800</v>
      </c>
    </row>
    <row r="101" spans="1:5" x14ac:dyDescent="0.25">
      <c r="A101" s="26" t="s">
        <v>64</v>
      </c>
      <c r="B101" s="11">
        <v>-1900</v>
      </c>
      <c r="C101" s="11">
        <v>0</v>
      </c>
      <c r="D101" s="11">
        <f t="shared" si="16"/>
        <v>-1900</v>
      </c>
    </row>
    <row r="102" spans="1:5" x14ac:dyDescent="0.25">
      <c r="A102" s="26" t="s">
        <v>65</v>
      </c>
      <c r="B102" s="11">
        <v>-1500</v>
      </c>
      <c r="C102" s="11">
        <v>0</v>
      </c>
      <c r="D102" s="11">
        <f t="shared" si="16"/>
        <v>-1500</v>
      </c>
    </row>
    <row r="103" spans="1:5" x14ac:dyDescent="0.25">
      <c r="A103" s="26"/>
      <c r="B103" s="14">
        <f>SUM(B97:B102)</f>
        <v>-10200</v>
      </c>
      <c r="C103" s="14">
        <f>SUM(C97:C102)</f>
        <v>-500</v>
      </c>
      <c r="D103" s="14">
        <f>SUM(D97:D102)</f>
        <v>-10700</v>
      </c>
      <c r="E103" s="15"/>
    </row>
    <row r="104" spans="1:5" x14ac:dyDescent="0.25">
      <c r="A104" s="24" t="s">
        <v>66</v>
      </c>
      <c r="B104" s="25"/>
      <c r="C104" s="25"/>
      <c r="D104" s="25"/>
      <c r="E104" s="25"/>
    </row>
    <row r="105" spans="1:5" x14ac:dyDescent="0.25">
      <c r="A105" s="26" t="s">
        <v>67</v>
      </c>
      <c r="B105" s="11">
        <v>0</v>
      </c>
      <c r="C105" s="11">
        <v>-7500</v>
      </c>
      <c r="D105" s="11">
        <f t="shared" ref="D105:D114" si="17">B105+C105</f>
        <v>-7500</v>
      </c>
    </row>
    <row r="106" spans="1:5" x14ac:dyDescent="0.25">
      <c r="A106" s="26" t="s">
        <v>68</v>
      </c>
      <c r="B106" s="11">
        <v>-1000</v>
      </c>
      <c r="C106" s="11">
        <v>0</v>
      </c>
      <c r="D106" s="11">
        <f t="shared" si="17"/>
        <v>-1000</v>
      </c>
    </row>
    <row r="107" spans="1:5" x14ac:dyDescent="0.25">
      <c r="A107" s="26" t="s">
        <v>69</v>
      </c>
      <c r="B107" s="11">
        <v>-500</v>
      </c>
      <c r="C107" s="11">
        <v>0</v>
      </c>
      <c r="D107" s="11">
        <f t="shared" si="17"/>
        <v>-500</v>
      </c>
    </row>
    <row r="108" spans="1:5" x14ac:dyDescent="0.25">
      <c r="A108" s="26" t="s">
        <v>70</v>
      </c>
      <c r="B108" s="11">
        <f>-50*12</f>
        <v>-600</v>
      </c>
      <c r="C108" s="11">
        <v>0</v>
      </c>
      <c r="D108" s="11">
        <f t="shared" si="17"/>
        <v>-600</v>
      </c>
    </row>
    <row r="109" spans="1:5" x14ac:dyDescent="0.25">
      <c r="A109" s="26" t="s">
        <v>71</v>
      </c>
      <c r="B109" s="11">
        <f>-50*12</f>
        <v>-600</v>
      </c>
      <c r="C109" s="11">
        <v>0</v>
      </c>
      <c r="D109" s="11">
        <f t="shared" si="17"/>
        <v>-600</v>
      </c>
    </row>
    <row r="110" spans="1:5" x14ac:dyDescent="0.25">
      <c r="A110" s="26" t="s">
        <v>72</v>
      </c>
      <c r="B110" s="11">
        <v>-250</v>
      </c>
      <c r="C110" s="11">
        <v>0</v>
      </c>
      <c r="D110" s="11">
        <f t="shared" si="17"/>
        <v>-250</v>
      </c>
    </row>
    <row r="111" spans="1:5" x14ac:dyDescent="0.25">
      <c r="A111" s="26" t="s">
        <v>73</v>
      </c>
      <c r="B111" s="11">
        <v>0</v>
      </c>
      <c r="C111" s="11">
        <v>0</v>
      </c>
      <c r="D111" s="11">
        <f t="shared" si="17"/>
        <v>0</v>
      </c>
    </row>
    <row r="112" spans="1:5" x14ac:dyDescent="0.25">
      <c r="A112" s="26" t="s">
        <v>74</v>
      </c>
      <c r="B112" s="11">
        <v>-150</v>
      </c>
      <c r="C112" s="11">
        <v>0</v>
      </c>
      <c r="D112" s="11">
        <f t="shared" si="17"/>
        <v>-150</v>
      </c>
    </row>
    <row r="113" spans="1:5" x14ac:dyDescent="0.25">
      <c r="A113" s="26" t="s">
        <v>75</v>
      </c>
      <c r="B113" s="11">
        <v>0</v>
      </c>
      <c r="C113" s="11">
        <v>0</v>
      </c>
      <c r="D113" s="11">
        <f t="shared" si="17"/>
        <v>0</v>
      </c>
    </row>
    <row r="114" spans="1:5" x14ac:dyDescent="0.25">
      <c r="A114" s="26" t="s">
        <v>76</v>
      </c>
      <c r="B114" s="11">
        <v>-2000</v>
      </c>
      <c r="C114" s="11">
        <v>0</v>
      </c>
      <c r="D114" s="11">
        <f t="shared" si="17"/>
        <v>-2000</v>
      </c>
    </row>
    <row r="115" spans="1:5" x14ac:dyDescent="0.25">
      <c r="A115" s="16"/>
      <c r="B115" s="14">
        <f>SUM(B105:B114)</f>
        <v>-5100</v>
      </c>
      <c r="C115" s="14">
        <f>SUM(C105:C114)</f>
        <v>-7500</v>
      </c>
      <c r="D115" s="14">
        <f>SUM(D105:D114)</f>
        <v>-12600</v>
      </c>
      <c r="E115" s="15"/>
    </row>
    <row r="116" spans="1:5" x14ac:dyDescent="0.25">
      <c r="A116" s="24" t="s">
        <v>77</v>
      </c>
      <c r="B116" s="25"/>
      <c r="C116" s="25"/>
      <c r="D116" s="25"/>
      <c r="E116" s="25"/>
    </row>
    <row r="117" spans="1:5" x14ac:dyDescent="0.25">
      <c r="A117" s="26" t="s">
        <v>78</v>
      </c>
      <c r="B117" s="11">
        <v>-1750</v>
      </c>
      <c r="C117" s="11">
        <v>0</v>
      </c>
      <c r="D117" s="11">
        <f t="shared" ref="D117:D119" si="18">B117+C117</f>
        <v>-1750</v>
      </c>
    </row>
    <row r="118" spans="1:5" x14ac:dyDescent="0.25">
      <c r="A118" s="26" t="s">
        <v>79</v>
      </c>
      <c r="B118" s="11">
        <v>-3000</v>
      </c>
      <c r="C118" s="11">
        <v>0</v>
      </c>
      <c r="D118" s="11">
        <f t="shared" si="18"/>
        <v>-3000</v>
      </c>
    </row>
    <row r="119" spans="1:5" x14ac:dyDescent="0.25">
      <c r="A119" s="26" t="s">
        <v>80</v>
      </c>
      <c r="B119" s="11">
        <v>0</v>
      </c>
      <c r="C119" s="11">
        <v>0</v>
      </c>
      <c r="D119" s="11">
        <f t="shared" si="18"/>
        <v>0</v>
      </c>
    </row>
    <row r="120" spans="1:5" x14ac:dyDescent="0.25">
      <c r="A120" s="28"/>
      <c r="B120" s="14">
        <f>SUM(B117:B119)</f>
        <v>-4750</v>
      </c>
      <c r="C120" s="14">
        <f t="shared" ref="C120:D120" si="19">SUM(C117:C119)</f>
        <v>0</v>
      </c>
      <c r="D120" s="14">
        <f t="shared" si="19"/>
        <v>-4750</v>
      </c>
      <c r="E120" s="15"/>
    </row>
    <row r="121" spans="1:5" ht="6.75" customHeight="1" x14ac:dyDescent="0.25"/>
    <row r="122" spans="1:5" x14ac:dyDescent="0.25">
      <c r="A122" s="20" t="s">
        <v>81</v>
      </c>
      <c r="B122" s="29">
        <f>B61+B72+B80+B85+B90+B95+B103+B115+B120</f>
        <v>-78440</v>
      </c>
      <c r="C122" s="29">
        <f>C61+C72+C80+C85+C90+C95+C103+C115+C120</f>
        <v>-12150</v>
      </c>
      <c r="D122" s="29">
        <f>D61+D72+D80+D85+D90+D95+D103+D115+D120</f>
        <v>-90590</v>
      </c>
      <c r="E122" s="29"/>
    </row>
    <row r="123" spans="1:5" ht="11.25" customHeight="1" x14ac:dyDescent="0.25"/>
    <row r="124" spans="1:5" x14ac:dyDescent="0.25">
      <c r="A124" s="30" t="s">
        <v>86</v>
      </c>
      <c r="B124" s="31">
        <f>B46+B53+B122</f>
        <v>0</v>
      </c>
      <c r="C124" s="31">
        <f>C46+C53+C122</f>
        <v>13090</v>
      </c>
      <c r="D124" s="31">
        <f>D46+D53+D122</f>
        <v>13090</v>
      </c>
      <c r="E124" s="31"/>
    </row>
  </sheetData>
  <sheetProtection sheet="1" objects="1" scenarios="1" formatCells="0" formatColumns="0" formatRows="0" insertColumns="0" insertRows="0"/>
  <protectedRanges>
    <protectedRange sqref="A125:E131 E8:E124" name="Range2"/>
    <protectedRange sqref="B10:C21 B24:C35 B39:C43 B50:C52 B59:C60 B63:C71 B74:C79 B82:C84 B87:C89 B92:C94 B97:C102 B105:C114 B117:C119" name="Range1"/>
  </protectedRanges>
  <mergeCells count="5">
    <mergeCell ref="E15:E16"/>
    <mergeCell ref="E29:E30"/>
    <mergeCell ref="A4:E4"/>
    <mergeCell ref="A1:E1"/>
    <mergeCell ref="A2:E2"/>
  </mergeCells>
  <conditionalFormatting sqref="B124:E124">
    <cfRule type="cellIs" dxfId="0" priority="1" operator="lessThan">
      <formula>0</formula>
    </cfRule>
  </conditionalFormatting>
  <dataValidations count="2">
    <dataValidation type="whole" errorStyle="warning" operator="greaterThanOrEqual" allowBlank="1" showErrorMessage="1" error="All income should be entered as positive values. Please retry." prompt="Enter all income as positive values." sqref="B10:B12 B24:B26 C10:C12 C24:C26 B39:C43">
      <formula1>0</formula1>
    </dataValidation>
    <dataValidation type="whole" errorStyle="warning" operator="lessThanOrEqual" allowBlank="1" showInputMessage="1" showErrorMessage="1" error="All deductions and expenses should be entered as positive values. Please retry." sqref="B13:C21 B27:C35 B50:C52 B59:C60 B63:C71 B74:C79 B82:C84 B87:C89 B92:C94 B97:C102 B105:C114 B117:C119">
      <formula1>0</formula1>
    </dataValidation>
  </dataValidations>
  <printOptions horizontalCentered="1"/>
  <pageMargins left="0.4" right="0.4" top="0.4" bottom="0.4" header="0.3" footer="0.25"/>
  <pageSetup scale="79" fitToHeight="2" orientation="portrait" horizontalDpi="4294967293" verticalDpi="4294967293" r:id="rId1"/>
  <headerFooter>
    <oddFooter>&amp;C&amp;10&amp;K02-048©2016 www.makingyourmoneymatter.com</oddFooter>
  </headerFooter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True Income from 2nd Job</vt:lpstr>
      <vt:lpstr>'True Income from 2nd Job'!Print_Titles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2017-05-22T15:35:53Z</cp:lastPrinted>
  <dcterms:created xsi:type="dcterms:W3CDTF">2017-05-18T11:33:44Z</dcterms:created>
  <dcterms:modified xsi:type="dcterms:W3CDTF">2017-05-22T16:07:42Z</dcterms:modified>
</cp:coreProperties>
</file>