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Kathryn Folder\Blog-Money Matters\Blog Posts\3-JUNIOR YEAR\TX302-Withholding Payroll Taxes\Post 1-Withholding Payroll Taxes\"/>
    </mc:Choice>
  </mc:AlternateContent>
  <bookViews>
    <workbookView xWindow="0" yWindow="0" windowWidth="7470" windowHeight="5535"/>
  </bookViews>
  <sheets>
    <sheet name="FICA Taxes" sheetId="8" r:id="rId1"/>
    <sheet name="Federal Withholding" sheetId="15" r:id="rId2"/>
    <sheet name="Fed Withholding Tables" sheetId="16" r:id="rId3"/>
  </sheets>
  <definedNames>
    <definedName name="_xlnm.Print_Titles" localSheetId="2">'Fed Withholding Tables'!#REF!</definedName>
    <definedName name="_xlnm.Print_Titles" localSheetId="1">'Federal Withholding'!#REF!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5" l="1"/>
  <c r="E23" i="15" s="1"/>
  <c r="G50" i="16"/>
  <c r="G49" i="16"/>
  <c r="G48" i="16"/>
  <c r="G47" i="16"/>
  <c r="G46" i="16"/>
  <c r="G45" i="16"/>
  <c r="G44" i="16"/>
  <c r="A50" i="16"/>
  <c r="A49" i="16"/>
  <c r="A48" i="16"/>
  <c r="A47" i="16"/>
  <c r="A46" i="16"/>
  <c r="A45" i="16"/>
  <c r="A44" i="16"/>
  <c r="G38" i="16"/>
  <c r="G37" i="16"/>
  <c r="G36" i="16"/>
  <c r="G35" i="16"/>
  <c r="G34" i="16"/>
  <c r="G33" i="16"/>
  <c r="G32" i="16"/>
  <c r="A38" i="16"/>
  <c r="A37" i="16"/>
  <c r="A36" i="16"/>
  <c r="A35" i="16"/>
  <c r="A34" i="16"/>
  <c r="A33" i="16"/>
  <c r="A32" i="16"/>
  <c r="G26" i="16"/>
  <c r="G25" i="16"/>
  <c r="G24" i="16"/>
  <c r="G23" i="16"/>
  <c r="G22" i="16"/>
  <c r="G21" i="16"/>
  <c r="G20" i="16"/>
  <c r="A26" i="16"/>
  <c r="A25" i="16"/>
  <c r="A24" i="16"/>
  <c r="A23" i="16"/>
  <c r="A22" i="16"/>
  <c r="A21" i="16"/>
  <c r="A20" i="16"/>
  <c r="G14" i="16"/>
  <c r="G13" i="16"/>
  <c r="G12" i="16"/>
  <c r="G11" i="16"/>
  <c r="G10" i="16"/>
  <c r="G9" i="16"/>
  <c r="G8" i="16"/>
  <c r="A9" i="16"/>
  <c r="A10" i="16"/>
  <c r="A11" i="16"/>
  <c r="A12" i="16"/>
  <c r="A13" i="16"/>
  <c r="A14" i="16"/>
  <c r="A8" i="16"/>
  <c r="K44" i="16"/>
  <c r="E44" i="16"/>
  <c r="E45" i="16" s="1"/>
  <c r="K32" i="16"/>
  <c r="K33" i="16" s="1"/>
  <c r="K34" i="16" s="1"/>
  <c r="K35" i="16" s="1"/>
  <c r="K36" i="16" s="1"/>
  <c r="K37" i="16" s="1"/>
  <c r="K38" i="16" s="1"/>
  <c r="E32" i="16"/>
  <c r="E33" i="16" s="1"/>
  <c r="K20" i="16"/>
  <c r="E20" i="16"/>
  <c r="E21" i="16" s="1"/>
  <c r="E22" i="16" s="1"/>
  <c r="E23" i="16" s="1"/>
  <c r="K8" i="16"/>
  <c r="K9" i="16" s="1"/>
  <c r="K10" i="16" s="1"/>
  <c r="K11" i="16" s="1"/>
  <c r="K12" i="16" s="1"/>
  <c r="K13" i="16" s="1"/>
  <c r="K14" i="16" s="1"/>
  <c r="E8" i="16"/>
  <c r="E9" i="16" s="1"/>
  <c r="E10" i="16" s="1"/>
  <c r="E11" i="16" s="1"/>
  <c r="E12" i="16" s="1"/>
  <c r="E13" i="16" s="1"/>
  <c r="E14" i="16" s="1"/>
  <c r="E24" i="16" l="1"/>
  <c r="E25" i="16" s="1"/>
  <c r="E26" i="16" s="1"/>
  <c r="K21" i="16"/>
  <c r="K22" i="16" s="1"/>
  <c r="K23" i="16" s="1"/>
  <c r="K45" i="16"/>
  <c r="K46" i="16" s="1"/>
  <c r="K47" i="16" s="1"/>
  <c r="K48" i="16" s="1"/>
  <c r="K49" i="16" s="1"/>
  <c r="K50" i="16" s="1"/>
  <c r="E34" i="16"/>
  <c r="E35" i="16" s="1"/>
  <c r="E36" i="16" s="1"/>
  <c r="E37" i="16" s="1"/>
  <c r="E38" i="16" s="1"/>
  <c r="E46" i="16"/>
  <c r="E47" i="16" s="1"/>
  <c r="E48" i="16" s="1"/>
  <c r="E49" i="16" s="1"/>
  <c r="E50" i="16" s="1"/>
  <c r="K24" i="16"/>
  <c r="K25" i="16" s="1"/>
  <c r="K26" i="16" s="1"/>
  <c r="E12" i="15" l="1"/>
  <c r="C11" i="8"/>
  <c r="C17" i="8" s="1"/>
  <c r="D40" i="15" l="1"/>
  <c r="D38" i="15"/>
  <c r="D36" i="15"/>
  <c r="D39" i="15"/>
  <c r="C41" i="15"/>
  <c r="C37" i="15"/>
  <c r="C40" i="15"/>
  <c r="C38" i="15"/>
  <c r="C36" i="15"/>
  <c r="D41" i="15"/>
  <c r="D37" i="15"/>
  <c r="C39" i="15"/>
  <c r="C35" i="15"/>
  <c r="C33" i="15"/>
  <c r="C32" i="15"/>
  <c r="D35" i="15"/>
  <c r="D34" i="15"/>
  <c r="D32" i="15"/>
  <c r="C34" i="15"/>
  <c r="D33" i="15"/>
  <c r="E25" i="15"/>
  <c r="D28" i="15" s="1"/>
  <c r="C14" i="8"/>
  <c r="E28" i="15" l="1"/>
</calcChain>
</file>

<file path=xl/sharedStrings.xml><?xml version="1.0" encoding="utf-8"?>
<sst xmlns="http://schemas.openxmlformats.org/spreadsheetml/2006/main" count="174" uniqueCount="52">
  <si>
    <t>Payroll Withholding Taxes
FICA Taxes (Social Security &amp; Medicare)</t>
  </si>
  <si>
    <t>Add:</t>
  </si>
  <si>
    <t>Employee business expense reimbursement</t>
  </si>
  <si>
    <t>Gross wages</t>
  </si>
  <si>
    <t>Taxable fringe benefits</t>
  </si>
  <si>
    <t>Taxable employer-paid deductions</t>
  </si>
  <si>
    <t>Less:</t>
  </si>
  <si>
    <t>Before-tax HSA or FSA contributions</t>
  </si>
  <si>
    <t xml:space="preserve">Less: </t>
  </si>
  <si>
    <t>Before-tax dependent care account contributions</t>
  </si>
  <si>
    <t>Before-tax medical &amp; dental insurance premiums</t>
  </si>
  <si>
    <t>Other before-tax deductions</t>
  </si>
  <si>
    <t>Wages for Social Security &amp; Medicare Tax Withholding</t>
  </si>
  <si>
    <t>Social Security Tax Withholding</t>
  </si>
  <si>
    <t>Medicare Tax Withholding</t>
  </si>
  <si>
    <t>Payroll Withholding Taxes
Federal Income Taxes</t>
  </si>
  <si>
    <t>Before-tax retirement contributions</t>
  </si>
  <si>
    <t>Wages for Federal Income Tax Withholding</t>
  </si>
  <si>
    <t>Times: Number of Allowances</t>
  </si>
  <si>
    <t>Allowance Total</t>
  </si>
  <si>
    <t>Adjusted Wages before Allowances</t>
  </si>
  <si>
    <t>Federal Income Tax Withholding</t>
  </si>
  <si>
    <t>From</t>
  </si>
  <si>
    <t>To</t>
  </si>
  <si>
    <t>Rate</t>
  </si>
  <si>
    <t>Cumulative</t>
  </si>
  <si>
    <t>plus</t>
  </si>
  <si>
    <t>SINGLE PERSON (including head of household)</t>
  </si>
  <si>
    <t xml:space="preserve">MARRIED PERSON </t>
  </si>
  <si>
    <t>TABLE 1 - WEEKLY Payroll Period</t>
  </si>
  <si>
    <t>TABLE 2 - BIWEEKLY Payroll Period</t>
  </si>
  <si>
    <t>TABLE 3 - SEMIMONTHLY Payroll Period</t>
  </si>
  <si>
    <t>TABLE 4 - MONTHLY Payroll Period</t>
  </si>
  <si>
    <t>Payroll Period Frequency</t>
  </si>
  <si>
    <t>Payroll Period</t>
  </si>
  <si>
    <t>One Withholding Allowance</t>
  </si>
  <si>
    <t>Weekly</t>
  </si>
  <si>
    <t>Biweekly</t>
  </si>
  <si>
    <t>Semimonthly</t>
  </si>
  <si>
    <t>Monthly</t>
  </si>
  <si>
    <t>SINGLE</t>
  </si>
  <si>
    <t>MARRIED</t>
  </si>
  <si>
    <t># OF ALLOWANCES</t>
  </si>
  <si>
    <t>Allowance Analysis</t>
  </si>
  <si>
    <t>Withholding Allowance</t>
  </si>
  <si>
    <t>x Social Security Tax Rate</t>
  </si>
  <si>
    <t>x Medicare Tax Rate</t>
  </si>
  <si>
    <t>Source: IRS 2016 Publication 15</t>
  </si>
  <si>
    <t>2016 Payroll Withholding Taxes
Federal Income Taxes</t>
  </si>
  <si>
    <t>Social Security tax is only withheld on the first $118,500 of wages for 2016</t>
  </si>
  <si>
    <t>Note:</t>
  </si>
  <si>
    <t>Mecicare tax is withheld on all wages, and at an additional 0.9% over $200,000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</si>
</sst>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164" formatCode="&quot;$&quot;#,##0.00"/>
    <numFmt numFmtId="165" formatCode="&quot;$&quot;#,##0"/>
    <numFmt numFmtId="166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left"/>
    </xf>
    <xf numFmtId="39" fontId="0" fillId="0" borderId="0" xfId="0" applyNumberFormat="1"/>
    <xf numFmtId="0" fontId="0" fillId="0" borderId="0" xfId="0" applyAlignment="1">
      <alignment horizontal="left"/>
    </xf>
    <xf numFmtId="39" fontId="0" fillId="0" borderId="0" xfId="0" applyNumberFormat="1" applyFill="1"/>
    <xf numFmtId="39" fontId="0" fillId="0" borderId="0" xfId="0" applyNumberFormat="1" applyFill="1" applyBorder="1"/>
    <xf numFmtId="39" fontId="0" fillId="0" borderId="0" xfId="0" applyNumberFormat="1" applyFill="1" applyAlignment="1">
      <alignment horizontal="right"/>
    </xf>
    <xf numFmtId="0" fontId="0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10" fontId="0" fillId="0" borderId="0" xfId="0" applyNumberFormat="1"/>
    <xf numFmtId="39" fontId="1" fillId="3" borderId="0" xfId="0" applyNumberFormat="1" applyFont="1" applyFill="1"/>
    <xf numFmtId="0" fontId="1" fillId="3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164" fontId="1" fillId="3" borderId="0" xfId="0" applyNumberFormat="1" applyFont="1" applyFill="1"/>
    <xf numFmtId="164" fontId="1" fillId="3" borderId="1" xfId="0" applyNumberFormat="1" applyFont="1" applyFill="1" applyBorder="1"/>
    <xf numFmtId="37" fontId="0" fillId="0" borderId="0" xfId="0" applyNumberFormat="1"/>
    <xf numFmtId="7" fontId="1" fillId="3" borderId="0" xfId="0" applyNumberFormat="1" applyFont="1" applyFill="1"/>
    <xf numFmtId="165" fontId="4" fillId="0" borderId="2" xfId="2" applyNumberFormat="1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166" fontId="3" fillId="0" borderId="0" xfId="2" applyNumberFormat="1"/>
    <xf numFmtId="166" fontId="3" fillId="0" borderId="0" xfId="2" applyNumberFormat="1" applyAlignment="1">
      <alignment horizontal="center"/>
    </xf>
    <xf numFmtId="7" fontId="3" fillId="0" borderId="0" xfId="2" applyNumberFormat="1"/>
    <xf numFmtId="7" fontId="3" fillId="0" borderId="0" xfId="1" applyNumberFormat="1"/>
    <xf numFmtId="0" fontId="1" fillId="6" borderId="3" xfId="0" applyFont="1" applyFill="1" applyBorder="1" applyAlignment="1">
      <alignment horizontal="center" vertical="center"/>
    </xf>
    <xf numFmtId="39" fontId="1" fillId="6" borderId="4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left"/>
    </xf>
    <xf numFmtId="7" fontId="0" fillId="0" borderId="6" xfId="0" applyNumberFormat="1" applyBorder="1"/>
    <xf numFmtId="0" fontId="0" fillId="0" borderId="7" xfId="0" applyBorder="1" applyAlignment="1">
      <alignment horizontal="left"/>
    </xf>
    <xf numFmtId="7" fontId="0" fillId="0" borderId="8" xfId="0" applyNumberFormat="1" applyBorder="1"/>
    <xf numFmtId="49" fontId="0" fillId="0" borderId="0" xfId="0" applyNumberFormat="1" applyFill="1" applyAlignment="1">
      <alignment horizontal="center"/>
    </xf>
    <xf numFmtId="39" fontId="1" fillId="0" borderId="0" xfId="0" applyNumberFormat="1" applyFont="1" applyAlignment="1">
      <alignment horizontal="center"/>
    </xf>
    <xf numFmtId="0" fontId="0" fillId="0" borderId="5" xfId="0" applyBorder="1" applyAlignment="1">
      <alignment horizontal="center" vertical="center"/>
    </xf>
    <xf numFmtId="39" fontId="0" fillId="0" borderId="0" xfId="0" applyNumberFormat="1" applyFont="1" applyFill="1" applyBorder="1"/>
    <xf numFmtId="39" fontId="0" fillId="0" borderId="6" xfId="0" applyNumberFormat="1" applyFont="1" applyFill="1" applyBorder="1"/>
    <xf numFmtId="0" fontId="0" fillId="0" borderId="7" xfId="0" applyBorder="1" applyAlignment="1">
      <alignment horizontal="center" vertical="center"/>
    </xf>
    <xf numFmtId="39" fontId="0" fillId="0" borderId="2" xfId="0" applyNumberFormat="1" applyFont="1" applyFill="1" applyBorder="1"/>
    <xf numFmtId="39" fontId="0" fillId="0" borderId="8" xfId="0" applyNumberFormat="1" applyFont="1" applyFill="1" applyBorder="1"/>
    <xf numFmtId="39" fontId="1" fillId="6" borderId="0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39" fontId="1" fillId="6" borderId="6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6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0" fontId="4" fillId="4" borderId="0" xfId="1" applyFont="1" applyFill="1" applyAlignment="1">
      <alignment horizontal="center"/>
    </xf>
    <xf numFmtId="0" fontId="7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39" fontId="0" fillId="7" borderId="0" xfId="0" applyNumberFormat="1" applyFill="1"/>
    <xf numFmtId="164" fontId="1" fillId="3" borderId="0" xfId="0" applyNumberFormat="1" applyFont="1" applyFill="1" applyBorder="1"/>
  </cellXfs>
  <cellStyles count="3">
    <cellStyle name="Normal" xfId="0" builtinId="0"/>
    <cellStyle name="Normal 2 2" xfId="1"/>
    <cellStyle name="Normal 3 2" xfId="2"/>
  </cellStyles>
  <dxfs count="0"/>
  <tableStyles count="0" defaultTableStyle="TableStyleMedium2" defaultPivotStyle="PivotStyleLight16"/>
  <colors>
    <mruColors>
      <color rgb="FFFF9966"/>
      <color rgb="FFFFFF99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Layout" zoomScaleNormal="100" workbookViewId="0">
      <selection activeCell="B7" sqref="B7"/>
    </sheetView>
  </sheetViews>
  <sheetFormatPr defaultRowHeight="15" x14ac:dyDescent="0.25"/>
  <cols>
    <col min="1" max="1" width="6.85546875" style="1" customWidth="1"/>
    <col min="2" max="2" width="49.140625" style="4" customWidth="1"/>
    <col min="3" max="3" width="17" style="3" customWidth="1"/>
  </cols>
  <sheetData>
    <row r="1" spans="1:3" ht="39" customHeight="1" x14ac:dyDescent="0.25">
      <c r="A1" s="45" t="s">
        <v>0</v>
      </c>
      <c r="B1" s="45"/>
      <c r="C1" s="45"/>
    </row>
    <row r="2" spans="1:3" x14ac:dyDescent="0.25">
      <c r="A2" s="8"/>
      <c r="B2" s="2"/>
    </row>
    <row r="3" spans="1:3" x14ac:dyDescent="0.25">
      <c r="A3" s="8" t="s">
        <v>1</v>
      </c>
      <c r="B3" s="2" t="s">
        <v>3</v>
      </c>
      <c r="C3" s="3">
        <v>0</v>
      </c>
    </row>
    <row r="4" spans="1:3" x14ac:dyDescent="0.25">
      <c r="A4" s="8" t="s">
        <v>1</v>
      </c>
      <c r="B4" s="2" t="s">
        <v>4</v>
      </c>
      <c r="C4" s="5">
        <v>0</v>
      </c>
    </row>
    <row r="5" spans="1:3" x14ac:dyDescent="0.25">
      <c r="A5" s="8" t="s">
        <v>1</v>
      </c>
      <c r="B5" s="2" t="s">
        <v>5</v>
      </c>
      <c r="C5" s="5">
        <v>0</v>
      </c>
    </row>
    <row r="6" spans="1:3" x14ac:dyDescent="0.25">
      <c r="A6" s="8" t="s">
        <v>1</v>
      </c>
      <c r="B6" s="2" t="s">
        <v>2</v>
      </c>
      <c r="C6" s="5">
        <v>0</v>
      </c>
    </row>
    <row r="7" spans="1:3" x14ac:dyDescent="0.25">
      <c r="A7" s="8" t="s">
        <v>6</v>
      </c>
      <c r="B7" s="2" t="s">
        <v>7</v>
      </c>
      <c r="C7" s="5">
        <v>0</v>
      </c>
    </row>
    <row r="8" spans="1:3" x14ac:dyDescent="0.25">
      <c r="A8" s="8" t="s">
        <v>8</v>
      </c>
      <c r="B8" s="2" t="s">
        <v>9</v>
      </c>
      <c r="C8" s="5">
        <v>0</v>
      </c>
    </row>
    <row r="9" spans="1:3" x14ac:dyDescent="0.25">
      <c r="A9" s="8" t="s">
        <v>6</v>
      </c>
      <c r="B9" s="2" t="s">
        <v>10</v>
      </c>
      <c r="C9" s="6">
        <v>0</v>
      </c>
    </row>
    <row r="10" spans="1:3" x14ac:dyDescent="0.25">
      <c r="A10" s="8" t="s">
        <v>6</v>
      </c>
      <c r="B10" s="2" t="s">
        <v>11</v>
      </c>
      <c r="C10" s="7">
        <v>0</v>
      </c>
    </row>
    <row r="11" spans="1:3" x14ac:dyDescent="0.25">
      <c r="A11" s="14"/>
      <c r="B11" s="13" t="s">
        <v>12</v>
      </c>
      <c r="C11" s="16">
        <f>SUM(C3:C10)</f>
        <v>0</v>
      </c>
    </row>
    <row r="12" spans="1:3" x14ac:dyDescent="0.25">
      <c r="A12" s="8"/>
      <c r="B12" s="2"/>
      <c r="C12" s="5"/>
    </row>
    <row r="13" spans="1:3" x14ac:dyDescent="0.25">
      <c r="B13" s="4" t="s">
        <v>45</v>
      </c>
      <c r="C13" s="11">
        <v>6.2E-2</v>
      </c>
    </row>
    <row r="14" spans="1:3" x14ac:dyDescent="0.25">
      <c r="A14" s="9"/>
      <c r="B14" s="10" t="s">
        <v>13</v>
      </c>
      <c r="C14" s="15">
        <f>C11*C13</f>
        <v>0</v>
      </c>
    </row>
    <row r="15" spans="1:3" x14ac:dyDescent="0.25">
      <c r="A15" s="8"/>
      <c r="B15" s="2"/>
    </row>
    <row r="16" spans="1:3" x14ac:dyDescent="0.25">
      <c r="A16" s="8"/>
      <c r="B16" s="2" t="s">
        <v>46</v>
      </c>
      <c r="C16" s="11">
        <v>1.4500000000000001E-2</v>
      </c>
    </row>
    <row r="17" spans="1:3" x14ac:dyDescent="0.25">
      <c r="A17" s="9"/>
      <c r="B17" s="10" t="s">
        <v>14</v>
      </c>
      <c r="C17" s="15">
        <f>C11*C16</f>
        <v>0</v>
      </c>
    </row>
    <row r="18" spans="1:3" x14ac:dyDescent="0.25">
      <c r="A18" s="8"/>
      <c r="B18" s="2"/>
    </row>
    <row r="19" spans="1:3" x14ac:dyDescent="0.25">
      <c r="A19" s="44" t="s">
        <v>50</v>
      </c>
      <c r="B19" s="42" t="s">
        <v>49</v>
      </c>
    </row>
    <row r="20" spans="1:3" x14ac:dyDescent="0.25">
      <c r="A20" s="43"/>
      <c r="B20" s="42" t="s">
        <v>51</v>
      </c>
    </row>
  </sheetData>
  <mergeCells count="1">
    <mergeCell ref="A1:C1"/>
  </mergeCells>
  <printOptions horizontalCentered="1"/>
  <pageMargins left="0.45" right="0.45" top="0.45" bottom="0.45" header="0.3" footer="0.3"/>
  <pageSetup fitToHeight="0" orientation="portrait" r:id="rId1"/>
  <headerFooter>
    <oddFooter>&amp;C&amp;10&amp;K00-048© 2016 www.makingyourmoneymatter.com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Views>
    <sheetView view="pageLayout" zoomScaleNormal="100" workbookViewId="0">
      <selection activeCell="D23" sqref="D23"/>
    </sheetView>
  </sheetViews>
  <sheetFormatPr defaultRowHeight="15" x14ac:dyDescent="0.25"/>
  <cols>
    <col min="1" max="1" width="6.85546875" style="1" customWidth="1"/>
    <col min="2" max="2" width="17" style="4" customWidth="1"/>
    <col min="3" max="4" width="17" style="3" customWidth="1"/>
    <col min="5" max="5" width="16.28515625" style="3" customWidth="1"/>
  </cols>
  <sheetData>
    <row r="1" spans="1:5" ht="39" customHeight="1" x14ac:dyDescent="0.25">
      <c r="A1" s="45" t="s">
        <v>15</v>
      </c>
      <c r="B1" s="45"/>
      <c r="C1" s="45"/>
      <c r="D1" s="45"/>
      <c r="E1" s="45"/>
    </row>
    <row r="2" spans="1:5" x14ac:dyDescent="0.25">
      <c r="A2" s="8"/>
      <c r="B2" s="2"/>
    </row>
    <row r="3" spans="1:5" x14ac:dyDescent="0.25">
      <c r="A3" s="8" t="s">
        <v>1</v>
      </c>
      <c r="B3" s="2" t="s">
        <v>3</v>
      </c>
      <c r="E3" s="3">
        <v>0</v>
      </c>
    </row>
    <row r="4" spans="1:5" x14ac:dyDescent="0.25">
      <c r="A4" s="8" t="s">
        <v>1</v>
      </c>
      <c r="B4" s="2" t="s">
        <v>4</v>
      </c>
      <c r="C4" s="5"/>
      <c r="D4" s="5"/>
      <c r="E4" s="5">
        <v>0</v>
      </c>
    </row>
    <row r="5" spans="1:5" x14ac:dyDescent="0.25">
      <c r="A5" s="8" t="s">
        <v>1</v>
      </c>
      <c r="B5" s="2" t="s">
        <v>5</v>
      </c>
      <c r="C5" s="5"/>
      <c r="D5" s="5"/>
      <c r="E5" s="5">
        <v>0</v>
      </c>
    </row>
    <row r="6" spans="1:5" x14ac:dyDescent="0.25">
      <c r="A6" s="8" t="s">
        <v>1</v>
      </c>
      <c r="B6" s="2" t="s">
        <v>2</v>
      </c>
      <c r="C6" s="5"/>
      <c r="D6" s="5"/>
      <c r="E6" s="5">
        <v>0</v>
      </c>
    </row>
    <row r="7" spans="1:5" x14ac:dyDescent="0.25">
      <c r="A7" s="8" t="s">
        <v>6</v>
      </c>
      <c r="B7" s="2" t="s">
        <v>16</v>
      </c>
      <c r="C7" s="5"/>
      <c r="D7" s="5"/>
      <c r="E7" s="5">
        <v>0</v>
      </c>
    </row>
    <row r="8" spans="1:5" x14ac:dyDescent="0.25">
      <c r="A8" s="8" t="s">
        <v>6</v>
      </c>
      <c r="B8" s="2" t="s">
        <v>7</v>
      </c>
      <c r="C8" s="5"/>
      <c r="D8" s="5"/>
      <c r="E8" s="5">
        <v>0</v>
      </c>
    </row>
    <row r="9" spans="1:5" x14ac:dyDescent="0.25">
      <c r="A9" s="8" t="s">
        <v>8</v>
      </c>
      <c r="B9" s="2" t="s">
        <v>9</v>
      </c>
      <c r="C9" s="5"/>
      <c r="D9" s="5"/>
      <c r="E9" s="5">
        <v>0</v>
      </c>
    </row>
    <row r="10" spans="1:5" x14ac:dyDescent="0.25">
      <c r="A10" s="8" t="s">
        <v>6</v>
      </c>
      <c r="B10" s="2" t="s">
        <v>10</v>
      </c>
      <c r="C10" s="6"/>
      <c r="D10" s="6"/>
      <c r="E10" s="6">
        <v>0</v>
      </c>
    </row>
    <row r="11" spans="1:5" x14ac:dyDescent="0.25">
      <c r="A11" s="8" t="s">
        <v>6</v>
      </c>
      <c r="B11" s="2" t="s">
        <v>11</v>
      </c>
      <c r="C11" s="7"/>
      <c r="D11" s="7"/>
      <c r="E11" s="7">
        <v>0</v>
      </c>
    </row>
    <row r="12" spans="1:5" x14ac:dyDescent="0.25">
      <c r="A12" s="14"/>
      <c r="B12" s="13" t="s">
        <v>20</v>
      </c>
      <c r="C12" s="55"/>
      <c r="D12" s="55"/>
      <c r="E12" s="16">
        <f>SUM(E3:E11)</f>
        <v>0</v>
      </c>
    </row>
    <row r="13" spans="1:5" x14ac:dyDescent="0.25">
      <c r="A13" s="8"/>
      <c r="B13" s="2"/>
      <c r="C13" s="5"/>
      <c r="D13" s="5"/>
      <c r="E13" s="5"/>
    </row>
    <row r="14" spans="1:5" ht="32.25" customHeight="1" x14ac:dyDescent="0.25">
      <c r="A14" s="8"/>
      <c r="B14" s="25" t="s">
        <v>34</v>
      </c>
      <c r="C14" s="26" t="s">
        <v>35</v>
      </c>
      <c r="E14" s="5"/>
    </row>
    <row r="15" spans="1:5" x14ac:dyDescent="0.25">
      <c r="A15" s="8"/>
      <c r="B15" s="27" t="s">
        <v>36</v>
      </c>
      <c r="C15" s="28">
        <v>77.900000000000006</v>
      </c>
      <c r="E15" s="5"/>
    </row>
    <row r="16" spans="1:5" x14ac:dyDescent="0.25">
      <c r="A16" s="8"/>
      <c r="B16" s="27" t="s">
        <v>37</v>
      </c>
      <c r="C16" s="28">
        <v>155.80000000000001</v>
      </c>
      <c r="E16" s="5"/>
    </row>
    <row r="17" spans="1:5" x14ac:dyDescent="0.25">
      <c r="A17" s="8"/>
      <c r="B17" s="27" t="s">
        <v>38</v>
      </c>
      <c r="C17" s="28">
        <v>168.8</v>
      </c>
      <c r="E17" s="5"/>
    </row>
    <row r="18" spans="1:5" x14ac:dyDescent="0.25">
      <c r="A18" s="8"/>
      <c r="B18" s="29" t="s">
        <v>39</v>
      </c>
      <c r="C18" s="30">
        <v>337.5</v>
      </c>
      <c r="E18" s="5"/>
    </row>
    <row r="19" spans="1:5" x14ac:dyDescent="0.25">
      <c r="A19" s="8"/>
      <c r="B19" s="2"/>
      <c r="C19" s="5"/>
      <c r="D19" s="5"/>
      <c r="E19" s="5"/>
    </row>
    <row r="20" spans="1:5" x14ac:dyDescent="0.25">
      <c r="A20" s="8"/>
      <c r="B20" s="2" t="s">
        <v>33</v>
      </c>
      <c r="C20" s="31"/>
      <c r="D20" s="31" t="s">
        <v>37</v>
      </c>
      <c r="E20" s="5"/>
    </row>
    <row r="21" spans="1:5" x14ac:dyDescent="0.25">
      <c r="A21" s="8"/>
      <c r="B21" s="2" t="s">
        <v>44</v>
      </c>
      <c r="D21" s="3">
        <f>IF(D20="Weekly",-C15,0)+IF(D20="Biweekly",-C16,0)+IF(D20="Semimonthly",-C17,0)+IF(D20="Monthly",-C18,0)</f>
        <v>-155.80000000000001</v>
      </c>
    </row>
    <row r="22" spans="1:5" x14ac:dyDescent="0.25">
      <c r="B22" s="4" t="s">
        <v>18</v>
      </c>
      <c r="C22" s="17"/>
      <c r="D22" s="17">
        <v>0</v>
      </c>
    </row>
    <row r="23" spans="1:5" x14ac:dyDescent="0.25">
      <c r="A23" s="52"/>
      <c r="B23" s="53" t="s">
        <v>19</v>
      </c>
      <c r="C23" s="54"/>
      <c r="D23" s="54"/>
      <c r="E23" s="54">
        <f>D21*D22</f>
        <v>0</v>
      </c>
    </row>
    <row r="25" spans="1:5" x14ac:dyDescent="0.25">
      <c r="A25" s="9"/>
      <c r="B25" s="10" t="s">
        <v>17</v>
      </c>
      <c r="C25" s="12"/>
      <c r="D25" s="12"/>
      <c r="E25" s="18">
        <f>SUM(E12:E24)</f>
        <v>0</v>
      </c>
    </row>
    <row r="27" spans="1:5" x14ac:dyDescent="0.25">
      <c r="C27" s="32"/>
      <c r="D27" s="32" t="s">
        <v>40</v>
      </c>
      <c r="E27" s="32" t="s">
        <v>41</v>
      </c>
    </row>
    <row r="28" spans="1:5" x14ac:dyDescent="0.25">
      <c r="A28" s="9"/>
      <c r="B28" s="10" t="s">
        <v>21</v>
      </c>
      <c r="C28" s="12"/>
      <c r="D28" s="12">
        <f>IF($D$20="Weekly",($E$25-VLOOKUP($E$25,'Fed Withholding Tables'!$A$7:$E$14,1))*VLOOKUP($E$25,'Fed Withholding Tables'!$A$7:$E$14,3)+VLOOKUP($E$25,'Fed Withholding Tables'!$A$7:$E$14,5),0)+IF($D$20="Biweekly",($E$25-VLOOKUP($E$25,'Fed Withholding Tables'!$A$19:$E$26,1))*VLOOKUP($E$25,'Fed Withholding Tables'!$A$19:$E$26,3)+VLOOKUP($E$25,'Fed Withholding Tables'!$A$19:$E$26,5),0)+IF($D$20="Semimonthly",($E$25-VLOOKUP($E$25,'Fed Withholding Tables'!$A$31:$E$38,1))*VLOOKUP($E$25,'Fed Withholding Tables'!$A$31:$E$38,3)+VLOOKUP($E$25,'Fed Withholding Tables'!$A$31:$E$38,5),0)+IF($D$20="Monthly",($E$25-VLOOKUP($E$25,'Fed Withholding Tables'!$A$43:$E$50,1))*VLOOKUP($E$25,'Fed Withholding Tables'!$A$43:$E$50,3)+VLOOKUP($E$25,'Fed Withholding Tables'!$A$43:$E$50,5),0)</f>
        <v>0</v>
      </c>
      <c r="E28" s="12">
        <f>IF($D$20="Weekly",($E$25-VLOOKUP($E$25,'Fed Withholding Tables'!$G$7:$K$14,1))*VLOOKUP($E$25,'Fed Withholding Tables'!$G$7:$K$14,3)+VLOOKUP($E$25,'Fed Withholding Tables'!$G$7:$K$14,5))+IF(D20="Biweekly",($E$25-VLOOKUP($E$25,'Fed Withholding Tables'!$G$19:$K$26,1))*VLOOKUP($E$25,'Fed Withholding Tables'!$G$19:$K$26,3)+VLOOKUP($E$25,'Fed Withholding Tables'!$G$19:$K$26,5))+IF(D20="Semimonthly",($E$25-VLOOKUP($E$25,'Fed Withholding Tables'!$G$31:$K$38,1))*VLOOKUP($E$25,'Fed Withholding Tables'!$G$31:$K$38,3)+VLOOKUP($E$25,'Fed Withholding Tables'!$G$31:$K$38,5))+IF(D20="Monthly",($E$25-VLOOKUP($E$25,'Fed Withholding Tables'!$G$43:$K$50,1))*VLOOKUP($E$25,'Fed Withholding Tables'!$G$43:$K$50,3)+VLOOKUP($E$25,'Fed Withholding Tables'!$G$43:$K$50,5))</f>
        <v>0</v>
      </c>
    </row>
    <row r="30" spans="1:5" x14ac:dyDescent="0.25">
      <c r="B30" s="46" t="s">
        <v>43</v>
      </c>
      <c r="C30" s="47"/>
      <c r="D30" s="48"/>
    </row>
    <row r="31" spans="1:5" x14ac:dyDescent="0.25">
      <c r="B31" s="40" t="s">
        <v>42</v>
      </c>
      <c r="C31" s="39" t="s">
        <v>40</v>
      </c>
      <c r="D31" s="41" t="s">
        <v>41</v>
      </c>
    </row>
    <row r="32" spans="1:5" x14ac:dyDescent="0.25">
      <c r="B32" s="33">
        <v>1</v>
      </c>
      <c r="C32" s="34" t="e">
        <f>IF($D$20="Weekly",($E$12-($C$15*B32)-VLOOKUP($E$12-($C$15*B32),'Fed Withholding Tables'!$A$7:$E$14,1))*VLOOKUP($E$12-($C$15*B32),'Fed Withholding Tables'!$A$7:$E$14,3)+VLOOKUP($E$12-($C$15*B32),'Fed Withholding Tables'!$A$7:$E$14,5),0)+IF($D$20="Biweekly",($E$12-($C$16*B32)-VLOOKUP($E$12-($C$16*B32),'Fed Withholding Tables'!$A$19:$E$26,1))*VLOOKUP($E$12-($C$16*B32),'Fed Withholding Tables'!$A$19:$E$26,3)+VLOOKUP($E$12-($C$16*B32),'Fed Withholding Tables'!$A$19:$E$26,5),0)+IF($D$20="Semimonthly",($E$12-($C$17*B32)-VLOOKUP($E$12-($C$17*B32),'Fed Withholding Tables'!$A$31:$E$38,1))*VLOOKUP($E$12-($C$17*B32),'Fed Withholding Tables'!$A$31:$E$38,3)+VLOOKUP($E$12-($C$17*B32),'Fed Withholding Tables'!$A$31:$E$38,5),0)+IF($D$20="Monthly",($E$12-($C$18*B32)-VLOOKUP($E$12-($C$18*B32),'Fed Withholding Tables'!$A$43:$E$50,1))*VLOOKUP($E$12-($C$18*B32),'Fed Withholding Tables'!$A$43:$E$50,3)+VLOOKUP($E$12-($C$18*B32),'Fed Withholding Tables'!$A$43:$E$50,5),0)</f>
        <v>#N/A</v>
      </c>
      <c r="D32" s="35" t="e">
        <f>IF($D$20="Weekly",($E$12-($C$15*B32)-VLOOKUP($E$12-($C$15*B32),'Fed Withholding Tables'!$G$7:$K$14,1))*VLOOKUP($E$12-($C$15*B32),'Fed Withholding Tables'!$G$7:$K$14,3)+VLOOKUP($E$12-($C$15*B32),'Fed Withholding Tables'!$G$7:$K$14,5))+IF($D$20="Biweekly",($E$12-($C$16*B32)-VLOOKUP($E$12-($C$16*B32),'Fed Withholding Tables'!$G$19:$K$26,1))*VLOOKUP($E$12-($C$16*B32),'Fed Withholding Tables'!$G$19:$K$26,3)+VLOOKUP($E$12-($C$16*B32),'Fed Withholding Tables'!$G$19:$K$26,5))+IF($D$20="Semimonthly",($E$12-($C$17*B32)-VLOOKUP($E$12-($C$17*B32),'Fed Withholding Tables'!$G$31:$K$38,1))*VLOOKUP($E$12-($C$17*B32),'Fed Withholding Tables'!$G$31:$K$38,3)+VLOOKUP($E$12-($C$17*B32),'Fed Withholding Tables'!$G$31:$K$38,5))+IF($D$20="Monthly",($E$12-($C$18*B32)-VLOOKUP($E$12-($C$18*B32),'Fed Withholding Tables'!$G$43:$K$50,1))*VLOOKUP($E$12-($C$18*B32),'Fed Withholding Tables'!$G$43:$K$50,3)+VLOOKUP($E$12-($C$18*B32),'Fed Withholding Tables'!$G$43:$K$50,5))</f>
        <v>#N/A</v>
      </c>
    </row>
    <row r="33" spans="2:4" x14ac:dyDescent="0.25">
      <c r="B33" s="33">
        <v>2</v>
      </c>
      <c r="C33" s="34" t="e">
        <f>IF($D$20="Weekly",($E$12-($C$15*B33)-VLOOKUP($E$12-($C$15*B33),'Fed Withholding Tables'!$A$7:$E$14,1))*VLOOKUP($E$12-($C$15*B33),'Fed Withholding Tables'!$A$7:$E$14,3)+VLOOKUP($E$12-($C$15*B33),'Fed Withholding Tables'!$A$7:$E$14,5),0)+IF($D$20="Biweekly",($E$12-($C$16*B33)-VLOOKUP($E$12-($C$16*B33),'Fed Withholding Tables'!$A$19:$E$26,1))*VLOOKUP($E$12-($C$16*B33),'Fed Withholding Tables'!$A$19:$E$26,3)+VLOOKUP($E$12-($C$16*B33),'Fed Withholding Tables'!$A$19:$E$26,5),0)+IF($D$20="Semimonthly",($E$12-($C$17*B33)-VLOOKUP($E$12-($C$17*B33),'Fed Withholding Tables'!$A$31:$E$38,1))*VLOOKUP($E$12-($C$17*B33),'Fed Withholding Tables'!$A$31:$E$38,3)+VLOOKUP($E$12-($C$17*B33),'Fed Withholding Tables'!$A$31:$E$38,5),0)+IF($D$20="Monthly",($E$12-($C$18*B33)-VLOOKUP($E$12-($C$18*B33),'Fed Withholding Tables'!$A$43:$E$50,1))*VLOOKUP($E$12-($C$18*B33),'Fed Withholding Tables'!$A$43:$E$50,3)+VLOOKUP($E$12-($C$18*B33),'Fed Withholding Tables'!$A$43:$E$50,5),0)</f>
        <v>#N/A</v>
      </c>
      <c r="D33" s="35" t="e">
        <f>IF($D$20="Weekly",($E$12-($C$15*B33)-VLOOKUP($E$12-($C$15*B33),'Fed Withholding Tables'!$G$7:$K$14,1))*VLOOKUP($E$12-($C$15*B33),'Fed Withholding Tables'!$G$7:$K$14,3)+VLOOKUP($E$12-($C$15*B33),'Fed Withholding Tables'!$G$7:$K$14,5))+IF($D$20="Biweekly",($E$12-($C$16*B33)-VLOOKUP($E$12-($C$16*B33),'Fed Withholding Tables'!$G$19:$K$26,1))*VLOOKUP($E$12-($C$16*B33),'Fed Withholding Tables'!$G$19:$K$26,3)+VLOOKUP($E$12-($C$16*B33),'Fed Withholding Tables'!$G$19:$K$26,5))+IF($D$20="Semimonthly",($E$12-($C$17*B33)-VLOOKUP($E$12-($C$17*B33),'Fed Withholding Tables'!$G$31:$K$38,1))*VLOOKUP($E$12-($C$17*B33),'Fed Withholding Tables'!$G$31:$K$38,3)+VLOOKUP($E$12-($C$17*B33),'Fed Withholding Tables'!$G$31:$K$38,5))+IF($D$20="Monthly",($E$12-($C$18*B33)-VLOOKUP($E$12-($C$18*B33),'Fed Withholding Tables'!$G$43:$K$50,1))*VLOOKUP($E$12-($C$18*B33),'Fed Withholding Tables'!$G$43:$K$50,3)+VLOOKUP($E$12-($C$18*B33),'Fed Withholding Tables'!$G$43:$K$50,5))</f>
        <v>#N/A</v>
      </c>
    </row>
    <row r="34" spans="2:4" x14ac:dyDescent="0.25">
      <c r="B34" s="33">
        <v>3</v>
      </c>
      <c r="C34" s="34" t="e">
        <f>IF($D$20="Weekly",($E$12-($C$15*B34)-VLOOKUP($E$12-($C$15*B34),'Fed Withholding Tables'!$A$7:$E$14,1))*VLOOKUP($E$12-($C$15*B34),'Fed Withholding Tables'!$A$7:$E$14,3)+VLOOKUP($E$12-($C$15*B34),'Fed Withholding Tables'!$A$7:$E$14,5),0)+IF($D$20="Biweekly",($E$12-($C$16*B34)-VLOOKUP($E$12-($C$16*B34),'Fed Withholding Tables'!$A$19:$E$26,1))*VLOOKUP($E$12-($C$16*B34),'Fed Withholding Tables'!$A$19:$E$26,3)+VLOOKUP($E$12-($C$16*B34),'Fed Withholding Tables'!$A$19:$E$26,5),0)+IF($D$20="Semimonthly",($E$12-($C$17*B34)-VLOOKUP($E$12-($C$17*B34),'Fed Withholding Tables'!$A$31:$E$38,1))*VLOOKUP($E$12-($C$17*B34),'Fed Withholding Tables'!$A$31:$E$38,3)+VLOOKUP($E$12-($C$17*B34),'Fed Withholding Tables'!$A$31:$E$38,5),0)+IF($D$20="Monthly",($E$12-($C$18*B34)-VLOOKUP($E$12-($C$18*B34),'Fed Withholding Tables'!$A$43:$E$50,1))*VLOOKUP($E$12-($C$18*B34),'Fed Withholding Tables'!$A$43:$E$50,3)+VLOOKUP($E$12-($C$18*B34),'Fed Withholding Tables'!$A$43:$E$50,5),0)</f>
        <v>#N/A</v>
      </c>
      <c r="D34" s="35" t="e">
        <f>IF($D$20="Weekly",($E$12-($C$15*B34)-VLOOKUP($E$12-($C$15*B34),'Fed Withholding Tables'!$G$7:$K$14,1))*VLOOKUP($E$12-($C$15*B34),'Fed Withholding Tables'!$G$7:$K$14,3)+VLOOKUP($E$12-($C$15*B34),'Fed Withholding Tables'!$G$7:$K$14,5))+IF($D$20="Biweekly",($E$12-($C$16*B34)-VLOOKUP($E$12-($C$16*B34),'Fed Withholding Tables'!$G$19:$K$26,1))*VLOOKUP($E$12-($C$16*B34),'Fed Withholding Tables'!$G$19:$K$26,3)+VLOOKUP($E$12-($C$16*B34),'Fed Withholding Tables'!$G$19:$K$26,5))+IF($D$20="Semimonthly",($E$12-($C$17*B34)-VLOOKUP($E$12-($C$17*B34),'Fed Withholding Tables'!$G$31:$K$38,1))*VLOOKUP($E$12-($C$17*B34),'Fed Withholding Tables'!$G$31:$K$38,3)+VLOOKUP($E$12-($C$17*B34),'Fed Withholding Tables'!$G$31:$K$38,5))+IF($D$20="Monthly",($E$12-($C$18*B34)-VLOOKUP($E$12-($C$18*B34),'Fed Withholding Tables'!$G$43:$K$50,1))*VLOOKUP($E$12-($C$18*B34),'Fed Withholding Tables'!$G$43:$K$50,3)+VLOOKUP($E$12-($C$18*B34),'Fed Withholding Tables'!$G$43:$K$50,5))</f>
        <v>#N/A</v>
      </c>
    </row>
    <row r="35" spans="2:4" x14ac:dyDescent="0.25">
      <c r="B35" s="33">
        <v>4</v>
      </c>
      <c r="C35" s="34" t="e">
        <f>IF($D$20="Weekly",($E$12-($C$15*B35)-VLOOKUP($E$12-($C$15*B35),'Fed Withholding Tables'!$A$7:$E$14,1))*VLOOKUP($E$12-($C$15*B35),'Fed Withholding Tables'!$A$7:$E$14,3)+VLOOKUP($E$12-($C$15*B35),'Fed Withholding Tables'!$A$7:$E$14,5),0)+IF($D$20="Biweekly",($E$12-($C$16*B35)-VLOOKUP($E$12-($C$16*B35),'Fed Withholding Tables'!$A$19:$E$26,1))*VLOOKUP($E$12-($C$16*B35),'Fed Withholding Tables'!$A$19:$E$26,3)+VLOOKUP($E$12-($C$16*B35),'Fed Withholding Tables'!$A$19:$E$26,5),0)+IF($D$20="Semimonthly",($E$12-($C$17*B35)-VLOOKUP($E$12-($C$17*B35),'Fed Withholding Tables'!$A$31:$E$38,1))*VLOOKUP($E$12-($C$17*B35),'Fed Withholding Tables'!$A$31:$E$38,3)+VLOOKUP($E$12-($C$17*B35),'Fed Withholding Tables'!$A$31:$E$38,5),0)+IF($D$20="Monthly",($E$12-($C$18*B35)-VLOOKUP($E$12-($C$18*B35),'Fed Withholding Tables'!$A$43:$E$50,1))*VLOOKUP($E$12-($C$18*B35),'Fed Withholding Tables'!$A$43:$E$50,3)+VLOOKUP($E$12-($C$18*B35),'Fed Withholding Tables'!$A$43:$E$50,5),0)</f>
        <v>#N/A</v>
      </c>
      <c r="D35" s="35" t="e">
        <f>IF($D$20="Weekly",($E$12-($C$15*B35)-VLOOKUP($E$12-($C$15*B35),'Fed Withholding Tables'!$G$7:$K$14,1))*VLOOKUP($E$12-($C$15*B35),'Fed Withholding Tables'!$G$7:$K$14,3)+VLOOKUP($E$12-($C$15*B35),'Fed Withholding Tables'!$G$7:$K$14,5))+IF($D$20="Biweekly",($E$12-($C$16*B35)-VLOOKUP($E$12-($C$16*B35),'Fed Withholding Tables'!$G$19:$K$26,1))*VLOOKUP($E$12-($C$16*B35),'Fed Withholding Tables'!$G$19:$K$26,3)+VLOOKUP($E$12-($C$16*B35),'Fed Withholding Tables'!$G$19:$K$26,5))+IF($D$20="Semimonthly",($E$12-($C$17*B35)-VLOOKUP($E$12-($C$17*B35),'Fed Withholding Tables'!$G$31:$K$38,1))*VLOOKUP($E$12-($C$17*B35),'Fed Withholding Tables'!$G$31:$K$38,3)+VLOOKUP($E$12-($C$17*B35),'Fed Withholding Tables'!$G$31:$K$38,5))+IF($D$20="Monthly",($E$12-($C$18*B35)-VLOOKUP($E$12-($C$18*B35),'Fed Withholding Tables'!$G$43:$K$50,1))*VLOOKUP($E$12-($C$18*B35),'Fed Withholding Tables'!$G$43:$K$50,3)+VLOOKUP($E$12-($C$18*B35),'Fed Withholding Tables'!$G$43:$K$50,5))</f>
        <v>#N/A</v>
      </c>
    </row>
    <row r="36" spans="2:4" x14ac:dyDescent="0.25">
      <c r="B36" s="33">
        <v>5</v>
      </c>
      <c r="C36" s="34" t="e">
        <f>IF($D$20="Weekly",($E$12-($C$15*B36)-VLOOKUP($E$12-($C$15*B36),'Fed Withholding Tables'!$A$7:$E$14,1))*VLOOKUP($E$12-($C$15*B36),'Fed Withholding Tables'!$A$7:$E$14,3)+VLOOKUP($E$12-($C$15*B36),'Fed Withholding Tables'!$A$7:$E$14,5),0)+IF($D$20="Biweekly",($E$12-($C$16*B36)-VLOOKUP($E$12-($C$16*B36),'Fed Withholding Tables'!$A$19:$E$26,1))*VLOOKUP($E$12-($C$16*B36),'Fed Withholding Tables'!$A$19:$E$26,3)+VLOOKUP($E$12-($C$16*B36),'Fed Withholding Tables'!$A$19:$E$26,5),0)+IF($D$20="Semimonthly",($E$12-($C$17*B36)-VLOOKUP($E$12-($C$17*B36),'Fed Withholding Tables'!$A$31:$E$38,1))*VLOOKUP($E$12-($C$17*B36),'Fed Withholding Tables'!$A$31:$E$38,3)+VLOOKUP($E$12-($C$17*B36),'Fed Withholding Tables'!$A$31:$E$38,5),0)+IF($D$20="Monthly",($E$12-($C$18*B36)-VLOOKUP($E$12-($C$18*B36),'Fed Withholding Tables'!$A$43:$E$50,1))*VLOOKUP($E$12-($C$18*B36),'Fed Withholding Tables'!$A$43:$E$50,3)+VLOOKUP($E$12-($C$18*B36),'Fed Withholding Tables'!$A$43:$E$50,5),0)</f>
        <v>#N/A</v>
      </c>
      <c r="D36" s="35" t="e">
        <f>IF($D$20="Weekly",($E$12-($C$15*B36)-VLOOKUP($E$12-($C$15*B36),'Fed Withholding Tables'!$G$7:$K$14,1))*VLOOKUP($E$12-($C$15*B36),'Fed Withholding Tables'!$G$7:$K$14,3)+VLOOKUP($E$12-($C$15*B36),'Fed Withholding Tables'!$G$7:$K$14,5))+IF($D$20="Biweekly",($E$12-($C$16*B36)-VLOOKUP($E$12-($C$16*B36),'Fed Withholding Tables'!$G$19:$K$26,1))*VLOOKUP($E$12-($C$16*B36),'Fed Withholding Tables'!$G$19:$K$26,3)+VLOOKUP($E$12-($C$16*B36),'Fed Withholding Tables'!$G$19:$K$26,5))+IF($D$20="Semimonthly",($E$12-($C$17*B36)-VLOOKUP($E$12-($C$17*B36),'Fed Withholding Tables'!$G$31:$K$38,1))*VLOOKUP($E$12-($C$17*B36),'Fed Withholding Tables'!$G$31:$K$38,3)+VLOOKUP($E$12-($C$17*B36),'Fed Withholding Tables'!$G$31:$K$38,5))+IF($D$20="Monthly",($E$12-($C$18*B36)-VLOOKUP($E$12-($C$18*B36),'Fed Withholding Tables'!$G$43:$K$50,1))*VLOOKUP($E$12-($C$18*B36),'Fed Withholding Tables'!$G$43:$K$50,3)+VLOOKUP($E$12-($C$18*B36),'Fed Withholding Tables'!$G$43:$K$50,5))</f>
        <v>#N/A</v>
      </c>
    </row>
    <row r="37" spans="2:4" x14ac:dyDescent="0.25">
      <c r="B37" s="33">
        <v>6</v>
      </c>
      <c r="C37" s="34" t="e">
        <f>IF($D$20="Weekly",($E$12-($C$15*B37)-VLOOKUP($E$12-($C$15*B37),'Fed Withholding Tables'!$A$7:$E$14,1))*VLOOKUP($E$12-($C$15*B37),'Fed Withholding Tables'!$A$7:$E$14,3)+VLOOKUP($E$12-($C$15*B37),'Fed Withholding Tables'!$A$7:$E$14,5),0)+IF($D$20="Biweekly",($E$12-($C$16*B37)-VLOOKUP($E$12-($C$16*B37),'Fed Withholding Tables'!$A$19:$E$26,1))*VLOOKUP($E$12-($C$16*B37),'Fed Withholding Tables'!$A$19:$E$26,3)+VLOOKUP($E$12-($C$16*B37),'Fed Withholding Tables'!$A$19:$E$26,5),0)+IF($D$20="Semimonthly",($E$12-($C$17*B37)-VLOOKUP($E$12-($C$17*B37),'Fed Withholding Tables'!$A$31:$E$38,1))*VLOOKUP($E$12-($C$17*B37),'Fed Withholding Tables'!$A$31:$E$38,3)+VLOOKUP($E$12-($C$17*B37),'Fed Withholding Tables'!$A$31:$E$38,5),0)+IF($D$20="Monthly",($E$12-($C$18*B37)-VLOOKUP($E$12-($C$18*B37),'Fed Withholding Tables'!$A$43:$E$50,1))*VLOOKUP($E$12-($C$18*B37),'Fed Withholding Tables'!$A$43:$E$50,3)+VLOOKUP($E$12-($C$18*B37),'Fed Withholding Tables'!$A$43:$E$50,5),0)</f>
        <v>#N/A</v>
      </c>
      <c r="D37" s="35" t="e">
        <f>IF($D$20="Weekly",($E$12-($C$15*B37)-VLOOKUP($E$12-($C$15*B37),'Fed Withholding Tables'!$G$7:$K$14,1))*VLOOKUP($E$12-($C$15*B37),'Fed Withholding Tables'!$G$7:$K$14,3)+VLOOKUP($E$12-($C$15*B37),'Fed Withholding Tables'!$G$7:$K$14,5))+IF($D$20="Biweekly",($E$12-($C$16*B37)-VLOOKUP($E$12-($C$16*B37),'Fed Withholding Tables'!$G$19:$K$26,1))*VLOOKUP($E$12-($C$16*B37),'Fed Withholding Tables'!$G$19:$K$26,3)+VLOOKUP($E$12-($C$16*B37),'Fed Withholding Tables'!$G$19:$K$26,5))+IF($D$20="Semimonthly",($E$12-($C$17*B37)-VLOOKUP($E$12-($C$17*B37),'Fed Withholding Tables'!$G$31:$K$38,1))*VLOOKUP($E$12-($C$17*B37),'Fed Withholding Tables'!$G$31:$K$38,3)+VLOOKUP($E$12-($C$17*B37),'Fed Withholding Tables'!$G$31:$K$38,5))+IF($D$20="Monthly",($E$12-($C$18*B37)-VLOOKUP($E$12-($C$18*B37),'Fed Withholding Tables'!$G$43:$K$50,1))*VLOOKUP($E$12-($C$18*B37),'Fed Withholding Tables'!$G$43:$K$50,3)+VLOOKUP($E$12-($C$18*B37),'Fed Withholding Tables'!$G$43:$K$50,5))</f>
        <v>#N/A</v>
      </c>
    </row>
    <row r="38" spans="2:4" x14ac:dyDescent="0.25">
      <c r="B38" s="33">
        <v>7</v>
      </c>
      <c r="C38" s="34" t="e">
        <f>IF($D$20="Weekly",($E$12-($C$15*B38)-VLOOKUP($E$12-($C$15*B38),'Fed Withholding Tables'!$A$7:$E$14,1))*VLOOKUP($E$12-($C$15*B38),'Fed Withholding Tables'!$A$7:$E$14,3)+VLOOKUP($E$12-($C$15*B38),'Fed Withholding Tables'!$A$7:$E$14,5),0)+IF($D$20="Biweekly",($E$12-($C$16*B38)-VLOOKUP($E$12-($C$16*B38),'Fed Withholding Tables'!$A$19:$E$26,1))*VLOOKUP($E$12-($C$16*B38),'Fed Withholding Tables'!$A$19:$E$26,3)+VLOOKUP($E$12-($C$16*B38),'Fed Withholding Tables'!$A$19:$E$26,5),0)+IF($D$20="Semimonthly",($E$12-($C$17*B38)-VLOOKUP($E$12-($C$17*B38),'Fed Withholding Tables'!$A$31:$E$38,1))*VLOOKUP($E$12-($C$17*B38),'Fed Withholding Tables'!$A$31:$E$38,3)+VLOOKUP($E$12-($C$17*B38),'Fed Withholding Tables'!$A$31:$E$38,5),0)+IF($D$20="Monthly",($E$12-($C$18*B38)-VLOOKUP($E$12-($C$18*B38),'Fed Withholding Tables'!$A$43:$E$50,1))*VLOOKUP($E$12-($C$18*B38),'Fed Withholding Tables'!$A$43:$E$50,3)+VLOOKUP($E$12-($C$18*B38),'Fed Withholding Tables'!$A$43:$E$50,5),0)</f>
        <v>#N/A</v>
      </c>
      <c r="D38" s="35" t="e">
        <f>IF($D$20="Weekly",($E$12-($C$15*B38)-VLOOKUP($E$12-($C$15*B38),'Fed Withholding Tables'!$G$7:$K$14,1))*VLOOKUP($E$12-($C$15*B38),'Fed Withholding Tables'!$G$7:$K$14,3)+VLOOKUP($E$12-($C$15*B38),'Fed Withholding Tables'!$G$7:$K$14,5))+IF($D$20="Biweekly",($E$12-($C$16*B38)-VLOOKUP($E$12-($C$16*B38),'Fed Withholding Tables'!$G$19:$K$26,1))*VLOOKUP($E$12-($C$16*B38),'Fed Withholding Tables'!$G$19:$K$26,3)+VLOOKUP($E$12-($C$16*B38),'Fed Withholding Tables'!$G$19:$K$26,5))+IF($D$20="Semimonthly",($E$12-($C$17*B38)-VLOOKUP($E$12-($C$17*B38),'Fed Withholding Tables'!$G$31:$K$38,1))*VLOOKUP($E$12-($C$17*B38),'Fed Withholding Tables'!$G$31:$K$38,3)+VLOOKUP($E$12-($C$17*B38),'Fed Withholding Tables'!$G$31:$K$38,5))+IF($D$20="Monthly",($E$12-($C$18*B38)-VLOOKUP($E$12-($C$18*B38),'Fed Withholding Tables'!$G$43:$K$50,1))*VLOOKUP($E$12-($C$18*B38),'Fed Withholding Tables'!$G$43:$K$50,3)+VLOOKUP($E$12-($C$18*B38),'Fed Withholding Tables'!$G$43:$K$50,5))</f>
        <v>#N/A</v>
      </c>
    </row>
    <row r="39" spans="2:4" x14ac:dyDescent="0.25">
      <c r="B39" s="33">
        <v>8</v>
      </c>
      <c r="C39" s="34" t="e">
        <f>IF($D$20="Weekly",($E$12-($C$15*B39)-VLOOKUP($E$12-($C$15*B39),'Fed Withholding Tables'!$A$7:$E$14,1))*VLOOKUP($E$12-($C$15*B39),'Fed Withholding Tables'!$A$7:$E$14,3)+VLOOKUP($E$12-($C$15*B39),'Fed Withholding Tables'!$A$7:$E$14,5),0)+IF($D$20="Biweekly",($E$12-($C$16*B39)-VLOOKUP($E$12-($C$16*B39),'Fed Withholding Tables'!$A$19:$E$26,1))*VLOOKUP($E$12-($C$16*B39),'Fed Withholding Tables'!$A$19:$E$26,3)+VLOOKUP($E$12-($C$16*B39),'Fed Withholding Tables'!$A$19:$E$26,5),0)+IF($D$20="Semimonthly",($E$12-($C$17*B39)-VLOOKUP($E$12-($C$17*B39),'Fed Withholding Tables'!$A$31:$E$38,1))*VLOOKUP($E$12-($C$17*B39),'Fed Withholding Tables'!$A$31:$E$38,3)+VLOOKUP($E$12-($C$17*B39),'Fed Withholding Tables'!$A$31:$E$38,5),0)+IF($D$20="Monthly",($E$12-($C$18*B39)-VLOOKUP($E$12-($C$18*B39),'Fed Withholding Tables'!$A$43:$E$50,1))*VLOOKUP($E$12-($C$18*B39),'Fed Withholding Tables'!$A$43:$E$50,3)+VLOOKUP($E$12-($C$18*B39),'Fed Withholding Tables'!$A$43:$E$50,5),0)</f>
        <v>#N/A</v>
      </c>
      <c r="D39" s="35" t="e">
        <f>IF($D$20="Weekly",($E$12-($C$15*B39)-VLOOKUP($E$12-($C$15*B39),'Fed Withholding Tables'!$G$7:$K$14,1))*VLOOKUP($E$12-($C$15*B39),'Fed Withholding Tables'!$G$7:$K$14,3)+VLOOKUP($E$12-($C$15*B39),'Fed Withholding Tables'!$G$7:$K$14,5))+IF($D$20="Biweekly",($E$12-($C$16*B39)-VLOOKUP($E$12-($C$16*B39),'Fed Withholding Tables'!$G$19:$K$26,1))*VLOOKUP($E$12-($C$16*B39),'Fed Withholding Tables'!$G$19:$K$26,3)+VLOOKUP($E$12-($C$16*B39),'Fed Withholding Tables'!$G$19:$K$26,5))+IF($D$20="Semimonthly",($E$12-($C$17*B39)-VLOOKUP($E$12-($C$17*B39),'Fed Withholding Tables'!$G$31:$K$38,1))*VLOOKUP($E$12-($C$17*B39),'Fed Withholding Tables'!$G$31:$K$38,3)+VLOOKUP($E$12-($C$17*B39),'Fed Withholding Tables'!$G$31:$K$38,5))+IF($D$20="Monthly",($E$12-($C$18*B39)-VLOOKUP($E$12-($C$18*B39),'Fed Withholding Tables'!$G$43:$K$50,1))*VLOOKUP($E$12-($C$18*B39),'Fed Withholding Tables'!$G$43:$K$50,3)+VLOOKUP($E$12-($C$18*B39),'Fed Withholding Tables'!$G$43:$K$50,5))</f>
        <v>#N/A</v>
      </c>
    </row>
    <row r="40" spans="2:4" x14ac:dyDescent="0.25">
      <c r="B40" s="33">
        <v>9</v>
      </c>
      <c r="C40" s="34" t="e">
        <f>IF($D$20="Weekly",($E$12-($C$15*B40)-VLOOKUP($E$12-($C$15*B40),'Fed Withholding Tables'!$A$7:$E$14,1))*VLOOKUP($E$12-($C$15*B40),'Fed Withholding Tables'!$A$7:$E$14,3)+VLOOKUP($E$12-($C$15*B40),'Fed Withholding Tables'!$A$7:$E$14,5),0)+IF($D$20="Biweekly",($E$12-($C$16*B40)-VLOOKUP($E$12-($C$16*B40),'Fed Withholding Tables'!$A$19:$E$26,1))*VLOOKUP($E$12-($C$16*B40),'Fed Withholding Tables'!$A$19:$E$26,3)+VLOOKUP($E$12-($C$16*B40),'Fed Withholding Tables'!$A$19:$E$26,5),0)+IF($D$20="Semimonthly",($E$12-($C$17*B40)-VLOOKUP($E$12-($C$17*B40),'Fed Withholding Tables'!$A$31:$E$38,1))*VLOOKUP($E$12-($C$17*B40),'Fed Withholding Tables'!$A$31:$E$38,3)+VLOOKUP($E$12-($C$17*B40),'Fed Withholding Tables'!$A$31:$E$38,5),0)+IF($D$20="Monthly",($E$12-($C$18*B40)-VLOOKUP($E$12-($C$18*B40),'Fed Withholding Tables'!$A$43:$E$50,1))*VLOOKUP($E$12-($C$18*B40),'Fed Withholding Tables'!$A$43:$E$50,3)+VLOOKUP($E$12-($C$18*B40),'Fed Withholding Tables'!$A$43:$E$50,5),0)</f>
        <v>#N/A</v>
      </c>
      <c r="D40" s="35" t="e">
        <f>IF($D$20="Weekly",($E$12-($C$15*B40)-VLOOKUP($E$12-($C$15*B40),'Fed Withholding Tables'!$G$7:$K$14,1))*VLOOKUP($E$12-($C$15*B40),'Fed Withholding Tables'!$G$7:$K$14,3)+VLOOKUP($E$12-($C$15*B40),'Fed Withholding Tables'!$G$7:$K$14,5))+IF($D$20="Biweekly",($E$12-($C$16*B40)-VLOOKUP($E$12-($C$16*B40),'Fed Withholding Tables'!$G$19:$K$26,1))*VLOOKUP($E$12-($C$16*B40),'Fed Withholding Tables'!$G$19:$K$26,3)+VLOOKUP($E$12-($C$16*B40),'Fed Withholding Tables'!$G$19:$K$26,5))+IF($D$20="Semimonthly",($E$12-($C$17*B40)-VLOOKUP($E$12-($C$17*B40),'Fed Withholding Tables'!$G$31:$K$38,1))*VLOOKUP($E$12-($C$17*B40),'Fed Withholding Tables'!$G$31:$K$38,3)+VLOOKUP($E$12-($C$17*B40),'Fed Withholding Tables'!$G$31:$K$38,5))+IF($D$20="Monthly",($E$12-($C$18*B40)-VLOOKUP($E$12-($C$18*B40),'Fed Withholding Tables'!$G$43:$K$50,1))*VLOOKUP($E$12-($C$18*B40),'Fed Withholding Tables'!$G$43:$K$50,3)+VLOOKUP($E$12-($C$18*B40),'Fed Withholding Tables'!$G$43:$K$50,5))</f>
        <v>#N/A</v>
      </c>
    </row>
    <row r="41" spans="2:4" x14ac:dyDescent="0.25">
      <c r="B41" s="36">
        <v>10</v>
      </c>
      <c r="C41" s="37" t="e">
        <f>IF($D$20="Weekly",($E$12-($C$15*B41)-VLOOKUP($E$12-($C$15*B41),'Fed Withholding Tables'!$A$7:$E$14,1))*VLOOKUP($E$12-($C$15*B41),'Fed Withholding Tables'!$A$7:$E$14,3)+VLOOKUP($E$12-($C$15*B41),'Fed Withholding Tables'!$A$7:$E$14,5),0)+IF($D$20="Biweekly",($E$12-($C$16*B41)-VLOOKUP($E$12-($C$16*B41),'Fed Withholding Tables'!$A$19:$E$26,1))*VLOOKUP($E$12-($C$16*B41),'Fed Withholding Tables'!$A$19:$E$26,3)+VLOOKUP($E$12-($C$16*B41),'Fed Withholding Tables'!$A$19:$E$26,5),0)+IF($D$20="Semimonthly",($E$12-($C$17*B41)-VLOOKUP($E$12-($C$17*B41),'Fed Withholding Tables'!$A$31:$E$38,1))*VLOOKUP($E$12-($C$17*B41),'Fed Withholding Tables'!$A$31:$E$38,3)+VLOOKUP($E$12-($C$17*B41),'Fed Withholding Tables'!$A$31:$E$38,5),0)+IF($D$20="Monthly",($E$12-($C$18*B41)-VLOOKUP($E$12-($C$18*B41),'Fed Withholding Tables'!$A$43:$E$50,1))*VLOOKUP($E$12-($C$18*B41),'Fed Withholding Tables'!$A$43:$E$50,3)+VLOOKUP($E$12-($C$18*B41),'Fed Withholding Tables'!$A$43:$E$50,5),0)</f>
        <v>#N/A</v>
      </c>
      <c r="D41" s="38" t="e">
        <f>IF($D$20="Weekly",($E$12-($C$15*B41)-VLOOKUP($E$12-($C$15*B41),'Fed Withholding Tables'!$G$7:$K$14,1))*VLOOKUP($E$12-($C$15*B41),'Fed Withholding Tables'!$G$7:$K$14,3)+VLOOKUP($E$12-($C$15*B41),'Fed Withholding Tables'!$G$7:$K$14,5))+IF($D$20="Biweekly",($E$12-($C$16*B41)-VLOOKUP($E$12-($C$16*B41),'Fed Withholding Tables'!$G$19:$K$26,1))*VLOOKUP($E$12-($C$16*B41),'Fed Withholding Tables'!$G$19:$K$26,3)+VLOOKUP($E$12-($C$16*B41),'Fed Withholding Tables'!$G$19:$K$26,5))+IF($D$20="Semimonthly",($E$12-($C$17*B41)-VLOOKUP($E$12-($C$17*B41),'Fed Withholding Tables'!$G$31:$K$38,1))*VLOOKUP($E$12-($C$17*B41),'Fed Withholding Tables'!$G$31:$K$38,3)+VLOOKUP($E$12-($C$17*B41),'Fed Withholding Tables'!$G$31:$K$38,5))+IF($D$20="Monthly",($E$12-($C$18*B41)-VLOOKUP($E$12-($C$18*B41),'Fed Withholding Tables'!$G$43:$K$50,1))*VLOOKUP($E$12-($C$18*B41),'Fed Withholding Tables'!$G$43:$K$50,3)+VLOOKUP($E$12-($C$18*B41),'Fed Withholding Tables'!$G$43:$K$50,5))</f>
        <v>#N/A</v>
      </c>
    </row>
    <row r="42" spans="2:4" ht="32.25" customHeight="1" x14ac:dyDescent="0.25"/>
  </sheetData>
  <mergeCells count="2">
    <mergeCell ref="A1:E1"/>
    <mergeCell ref="B30:D30"/>
  </mergeCells>
  <dataValidations count="1">
    <dataValidation type="list" allowBlank="1" showInputMessage="1" showErrorMessage="1" sqref="C20:D20">
      <formula1>$B$15:$B$18</formula1>
    </dataValidation>
  </dataValidations>
  <printOptions horizontalCentered="1"/>
  <pageMargins left="0.45" right="0.45" top="0.45" bottom="0.45" header="0.3" footer="0.3"/>
  <pageSetup fitToHeight="0" orientation="portrait" r:id="rId1"/>
  <headerFooter>
    <oddFooter>&amp;C&amp;10&amp;K00-048© 2016 www.makingyourmoneymatter.com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view="pageLayout" zoomScaleNormal="100" workbookViewId="0">
      <selection activeCell="E6" sqref="E6"/>
    </sheetView>
  </sheetViews>
  <sheetFormatPr defaultRowHeight="15" x14ac:dyDescent="0.25"/>
  <cols>
    <col min="1" max="1" width="11" style="1" customWidth="1"/>
    <col min="2" max="2" width="11" style="4" customWidth="1"/>
    <col min="3" max="3" width="9" style="3" customWidth="1"/>
    <col min="4" max="4" width="8.140625" style="3" customWidth="1"/>
    <col min="5" max="5" width="12" style="3" customWidth="1"/>
    <col min="6" max="6" width="4.85546875" customWidth="1"/>
    <col min="7" max="8" width="11" customWidth="1"/>
    <col min="11" max="11" width="11.42578125" customWidth="1"/>
  </cols>
  <sheetData>
    <row r="1" spans="1:11" ht="39" customHeight="1" x14ac:dyDescent="0.25">
      <c r="A1" s="45" t="s">
        <v>48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x14ac:dyDescent="0.25">
      <c r="A2" s="51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5">
      <c r="A3" s="2"/>
      <c r="B3" s="2"/>
    </row>
    <row r="4" spans="1:11" ht="15.75" x14ac:dyDescent="0.25">
      <c r="A4" s="49" t="s">
        <v>29</v>
      </c>
      <c r="B4" s="49"/>
      <c r="C4" s="49"/>
      <c r="D4" s="49"/>
      <c r="E4" s="49"/>
      <c r="F4" s="49"/>
      <c r="G4" s="49"/>
      <c r="H4" s="49"/>
      <c r="I4" s="49"/>
      <c r="J4" s="49"/>
      <c r="K4" s="49"/>
    </row>
    <row r="5" spans="1:11" x14ac:dyDescent="0.25">
      <c r="A5" s="50" t="s">
        <v>27</v>
      </c>
      <c r="B5" s="50"/>
      <c r="C5" s="50"/>
      <c r="D5" s="50"/>
      <c r="E5" s="50"/>
      <c r="G5" s="50" t="s">
        <v>28</v>
      </c>
      <c r="H5" s="50"/>
      <c r="I5" s="50"/>
      <c r="J5" s="50"/>
      <c r="K5" s="50"/>
    </row>
    <row r="6" spans="1:11" x14ac:dyDescent="0.25">
      <c r="A6" s="19" t="s">
        <v>22</v>
      </c>
      <c r="B6" s="19" t="s">
        <v>23</v>
      </c>
      <c r="C6" s="20" t="s">
        <v>24</v>
      </c>
      <c r="D6" s="20"/>
      <c r="E6" s="20" t="s">
        <v>25</v>
      </c>
      <c r="G6" s="19" t="s">
        <v>22</v>
      </c>
      <c r="H6" s="19" t="s">
        <v>23</v>
      </c>
      <c r="I6" s="20" t="s">
        <v>24</v>
      </c>
      <c r="J6" s="20"/>
      <c r="K6" s="20" t="s">
        <v>25</v>
      </c>
    </row>
    <row r="7" spans="1:11" x14ac:dyDescent="0.25">
      <c r="A7" s="23">
        <v>0</v>
      </c>
      <c r="B7" s="23">
        <v>43</v>
      </c>
      <c r="C7" s="21">
        <v>0</v>
      </c>
      <c r="D7" s="22" t="s">
        <v>26</v>
      </c>
      <c r="E7" s="24">
        <v>0</v>
      </c>
      <c r="G7" s="23">
        <v>0</v>
      </c>
      <c r="H7" s="23">
        <v>164</v>
      </c>
      <c r="I7" s="21">
        <v>0</v>
      </c>
      <c r="J7" s="22" t="s">
        <v>26</v>
      </c>
      <c r="K7" s="24">
        <v>0</v>
      </c>
    </row>
    <row r="8" spans="1:11" x14ac:dyDescent="0.25">
      <c r="A8" s="23">
        <f>B7</f>
        <v>43</v>
      </c>
      <c r="B8" s="23">
        <v>222</v>
      </c>
      <c r="C8" s="21">
        <v>0.1</v>
      </c>
      <c r="D8" s="22" t="s">
        <v>26</v>
      </c>
      <c r="E8" s="23">
        <f>B7*C7</f>
        <v>0</v>
      </c>
      <c r="G8" s="23">
        <f>H7</f>
        <v>164</v>
      </c>
      <c r="H8" s="23">
        <v>521</v>
      </c>
      <c r="I8" s="21">
        <v>0.1</v>
      </c>
      <c r="J8" s="22" t="s">
        <v>26</v>
      </c>
      <c r="K8" s="23">
        <f>H7*I7</f>
        <v>0</v>
      </c>
    </row>
    <row r="9" spans="1:11" x14ac:dyDescent="0.25">
      <c r="A9" s="23">
        <f t="shared" ref="A9:A14" si="0">B8</f>
        <v>222</v>
      </c>
      <c r="B9" s="23">
        <v>767</v>
      </c>
      <c r="C9" s="21">
        <v>0.15</v>
      </c>
      <c r="D9" s="22" t="s">
        <v>26</v>
      </c>
      <c r="E9" s="23">
        <f t="shared" ref="E9:E14" si="1">E8+((B8-A8)*C8)</f>
        <v>17.900000000000002</v>
      </c>
      <c r="G9" s="23">
        <f t="shared" ref="G9:G14" si="2">H8</f>
        <v>521</v>
      </c>
      <c r="H9" s="23">
        <v>1613</v>
      </c>
      <c r="I9" s="21">
        <v>0.15</v>
      </c>
      <c r="J9" s="22" t="s">
        <v>26</v>
      </c>
      <c r="K9" s="23">
        <f t="shared" ref="K9:K14" si="3">K8+((H8-G8)*I8)</f>
        <v>35.700000000000003</v>
      </c>
    </row>
    <row r="10" spans="1:11" x14ac:dyDescent="0.25">
      <c r="A10" s="23">
        <f t="shared" si="0"/>
        <v>767</v>
      </c>
      <c r="B10" s="23">
        <v>1796</v>
      </c>
      <c r="C10" s="21">
        <v>0.25</v>
      </c>
      <c r="D10" s="22" t="s">
        <v>26</v>
      </c>
      <c r="E10" s="23">
        <f t="shared" si="1"/>
        <v>99.65</v>
      </c>
      <c r="G10" s="23">
        <f t="shared" si="2"/>
        <v>1613</v>
      </c>
      <c r="H10" s="23">
        <v>3086</v>
      </c>
      <c r="I10" s="21">
        <v>0.25</v>
      </c>
      <c r="J10" s="22" t="s">
        <v>26</v>
      </c>
      <c r="K10" s="23">
        <f t="shared" si="3"/>
        <v>199.5</v>
      </c>
    </row>
    <row r="11" spans="1:11" x14ac:dyDescent="0.25">
      <c r="A11" s="23">
        <f t="shared" si="0"/>
        <v>1796</v>
      </c>
      <c r="B11" s="23">
        <v>3700</v>
      </c>
      <c r="C11" s="21">
        <v>0.28000000000000003</v>
      </c>
      <c r="D11" s="22" t="s">
        <v>26</v>
      </c>
      <c r="E11" s="23">
        <f t="shared" si="1"/>
        <v>356.9</v>
      </c>
      <c r="G11" s="23">
        <f t="shared" si="2"/>
        <v>3086</v>
      </c>
      <c r="H11" s="23">
        <v>4615</v>
      </c>
      <c r="I11" s="21">
        <v>0.28000000000000003</v>
      </c>
      <c r="J11" s="22" t="s">
        <v>26</v>
      </c>
      <c r="K11" s="23">
        <f t="shared" si="3"/>
        <v>567.75</v>
      </c>
    </row>
    <row r="12" spans="1:11" x14ac:dyDescent="0.25">
      <c r="A12" s="23">
        <f t="shared" si="0"/>
        <v>3700</v>
      </c>
      <c r="B12" s="23">
        <v>7992</v>
      </c>
      <c r="C12" s="21">
        <v>0.33</v>
      </c>
      <c r="D12" s="22" t="s">
        <v>26</v>
      </c>
      <c r="E12" s="23">
        <f t="shared" si="1"/>
        <v>890.02</v>
      </c>
      <c r="G12" s="23">
        <f t="shared" si="2"/>
        <v>4615</v>
      </c>
      <c r="H12" s="23">
        <v>8113</v>
      </c>
      <c r="I12" s="21">
        <v>0.33</v>
      </c>
      <c r="J12" s="22" t="s">
        <v>26</v>
      </c>
      <c r="K12" s="23">
        <f t="shared" si="3"/>
        <v>995.87000000000012</v>
      </c>
    </row>
    <row r="13" spans="1:11" x14ac:dyDescent="0.25">
      <c r="A13" s="23">
        <f t="shared" si="0"/>
        <v>7992</v>
      </c>
      <c r="B13" s="23">
        <v>8025</v>
      </c>
      <c r="C13" s="21">
        <v>0.35</v>
      </c>
      <c r="D13" s="22" t="s">
        <v>26</v>
      </c>
      <c r="E13" s="23">
        <f t="shared" si="1"/>
        <v>2306.38</v>
      </c>
      <c r="G13" s="23">
        <f t="shared" si="2"/>
        <v>8113</v>
      </c>
      <c r="H13" s="23">
        <v>9144</v>
      </c>
      <c r="I13" s="21">
        <v>0.35</v>
      </c>
      <c r="J13" s="22" t="s">
        <v>26</v>
      </c>
      <c r="K13" s="23">
        <f t="shared" si="3"/>
        <v>2150.21</v>
      </c>
    </row>
    <row r="14" spans="1:11" x14ac:dyDescent="0.25">
      <c r="A14" s="23">
        <f t="shared" si="0"/>
        <v>8025</v>
      </c>
      <c r="B14" s="23">
        <v>99999</v>
      </c>
      <c r="C14" s="21">
        <v>0.39600000000000002</v>
      </c>
      <c r="D14" s="22" t="s">
        <v>26</v>
      </c>
      <c r="E14" s="23">
        <f t="shared" si="1"/>
        <v>2317.9300000000003</v>
      </c>
      <c r="G14" s="23">
        <f t="shared" si="2"/>
        <v>9144</v>
      </c>
      <c r="H14" s="23">
        <v>99999</v>
      </c>
      <c r="I14" s="21">
        <v>0.39600000000000002</v>
      </c>
      <c r="J14" s="22" t="s">
        <v>26</v>
      </c>
      <c r="K14" s="23">
        <f t="shared" si="3"/>
        <v>2511.06</v>
      </c>
    </row>
    <row r="15" spans="1:11" x14ac:dyDescent="0.25">
      <c r="A15" s="4"/>
    </row>
    <row r="16" spans="1:11" ht="15.75" x14ac:dyDescent="0.25">
      <c r="A16" s="49" t="s">
        <v>30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50" t="s">
        <v>27</v>
      </c>
      <c r="B17" s="50"/>
      <c r="C17" s="50"/>
      <c r="D17" s="50"/>
      <c r="E17" s="50"/>
      <c r="G17" s="50" t="s">
        <v>28</v>
      </c>
      <c r="H17" s="50"/>
      <c r="I17" s="50"/>
      <c r="J17" s="50"/>
      <c r="K17" s="50"/>
    </row>
    <row r="18" spans="1:11" x14ac:dyDescent="0.25">
      <c r="A18" s="19" t="s">
        <v>22</v>
      </c>
      <c r="B18" s="19" t="s">
        <v>23</v>
      </c>
      <c r="C18" s="20" t="s">
        <v>24</v>
      </c>
      <c r="D18" s="20"/>
      <c r="E18" s="20" t="s">
        <v>25</v>
      </c>
      <c r="G18" s="19" t="s">
        <v>22</v>
      </c>
      <c r="H18" s="19" t="s">
        <v>23</v>
      </c>
      <c r="I18" s="20" t="s">
        <v>24</v>
      </c>
      <c r="J18" s="20"/>
      <c r="K18" s="20" t="s">
        <v>25</v>
      </c>
    </row>
    <row r="19" spans="1:11" x14ac:dyDescent="0.25">
      <c r="A19" s="23">
        <v>0</v>
      </c>
      <c r="B19" s="23">
        <v>87</v>
      </c>
      <c r="C19" s="21">
        <v>0</v>
      </c>
      <c r="D19" s="22" t="s">
        <v>26</v>
      </c>
      <c r="E19" s="24">
        <v>0</v>
      </c>
      <c r="G19" s="23">
        <v>0</v>
      </c>
      <c r="H19" s="23">
        <v>329</v>
      </c>
      <c r="I19" s="21">
        <v>0</v>
      </c>
      <c r="J19" s="22" t="s">
        <v>26</v>
      </c>
      <c r="K19" s="24">
        <v>0</v>
      </c>
    </row>
    <row r="20" spans="1:11" x14ac:dyDescent="0.25">
      <c r="A20" s="23">
        <f>B19</f>
        <v>87</v>
      </c>
      <c r="B20" s="23">
        <v>443</v>
      </c>
      <c r="C20" s="21">
        <v>0.1</v>
      </c>
      <c r="D20" s="22" t="s">
        <v>26</v>
      </c>
      <c r="E20" s="23">
        <f>B19*C19</f>
        <v>0</v>
      </c>
      <c r="G20" s="23">
        <f>H19</f>
        <v>329</v>
      </c>
      <c r="H20" s="23">
        <v>1042</v>
      </c>
      <c r="I20" s="21">
        <v>0.1</v>
      </c>
      <c r="J20" s="22" t="s">
        <v>26</v>
      </c>
      <c r="K20" s="23">
        <f>H19*I19</f>
        <v>0</v>
      </c>
    </row>
    <row r="21" spans="1:11" x14ac:dyDescent="0.25">
      <c r="A21" s="23">
        <f t="shared" ref="A21:A26" si="4">B20</f>
        <v>443</v>
      </c>
      <c r="B21" s="23">
        <v>1535</v>
      </c>
      <c r="C21" s="21">
        <v>0.15</v>
      </c>
      <c r="D21" s="22" t="s">
        <v>26</v>
      </c>
      <c r="E21" s="23">
        <f t="shared" ref="E21:E26" si="5">E20+((B20-A20)*C20)</f>
        <v>35.6</v>
      </c>
      <c r="G21" s="23">
        <f t="shared" ref="G21:G26" si="6">H20</f>
        <v>1042</v>
      </c>
      <c r="H21" s="23">
        <v>3225</v>
      </c>
      <c r="I21" s="21">
        <v>0.15</v>
      </c>
      <c r="J21" s="22" t="s">
        <v>26</v>
      </c>
      <c r="K21" s="23">
        <f t="shared" ref="K21:K26" si="7">K20+((H20-G20)*I20)</f>
        <v>71.3</v>
      </c>
    </row>
    <row r="22" spans="1:11" x14ac:dyDescent="0.25">
      <c r="A22" s="23">
        <f t="shared" si="4"/>
        <v>1535</v>
      </c>
      <c r="B22" s="23">
        <v>3592</v>
      </c>
      <c r="C22" s="21">
        <v>0.25</v>
      </c>
      <c r="D22" s="22" t="s">
        <v>26</v>
      </c>
      <c r="E22" s="23">
        <f t="shared" si="5"/>
        <v>199.39999999999998</v>
      </c>
      <c r="G22" s="23">
        <f t="shared" si="6"/>
        <v>3225</v>
      </c>
      <c r="H22" s="23">
        <v>6171</v>
      </c>
      <c r="I22" s="21">
        <v>0.25</v>
      </c>
      <c r="J22" s="22" t="s">
        <v>26</v>
      </c>
      <c r="K22" s="23">
        <f t="shared" si="7"/>
        <v>398.75</v>
      </c>
    </row>
    <row r="23" spans="1:11" x14ac:dyDescent="0.25">
      <c r="A23" s="23">
        <f t="shared" si="4"/>
        <v>3592</v>
      </c>
      <c r="B23" s="23">
        <v>7400</v>
      </c>
      <c r="C23" s="21">
        <v>0.28000000000000003</v>
      </c>
      <c r="D23" s="22" t="s">
        <v>26</v>
      </c>
      <c r="E23" s="23">
        <f t="shared" si="5"/>
        <v>713.65</v>
      </c>
      <c r="G23" s="23">
        <f t="shared" si="6"/>
        <v>6171</v>
      </c>
      <c r="H23" s="23">
        <v>9231</v>
      </c>
      <c r="I23" s="21">
        <v>0.28000000000000003</v>
      </c>
      <c r="J23" s="22" t="s">
        <v>26</v>
      </c>
      <c r="K23" s="23">
        <f t="shared" si="7"/>
        <v>1135.25</v>
      </c>
    </row>
    <row r="24" spans="1:11" x14ac:dyDescent="0.25">
      <c r="A24" s="23">
        <f t="shared" si="4"/>
        <v>7400</v>
      </c>
      <c r="B24" s="23">
        <v>15985</v>
      </c>
      <c r="C24" s="21">
        <v>0.33</v>
      </c>
      <c r="D24" s="22" t="s">
        <v>26</v>
      </c>
      <c r="E24" s="23">
        <f t="shared" si="5"/>
        <v>1779.8899999999999</v>
      </c>
      <c r="G24" s="23">
        <f t="shared" si="6"/>
        <v>9231</v>
      </c>
      <c r="H24" s="23">
        <v>16227</v>
      </c>
      <c r="I24" s="21">
        <v>0.33</v>
      </c>
      <c r="J24" s="22" t="s">
        <v>26</v>
      </c>
      <c r="K24" s="23">
        <f t="shared" si="7"/>
        <v>1992.0500000000002</v>
      </c>
    </row>
    <row r="25" spans="1:11" x14ac:dyDescent="0.25">
      <c r="A25" s="23">
        <f t="shared" si="4"/>
        <v>15985</v>
      </c>
      <c r="B25" s="23">
        <v>16050</v>
      </c>
      <c r="C25" s="21">
        <v>0.35</v>
      </c>
      <c r="D25" s="22" t="s">
        <v>26</v>
      </c>
      <c r="E25" s="23">
        <f t="shared" si="5"/>
        <v>4612.9400000000005</v>
      </c>
      <c r="G25" s="23">
        <f t="shared" si="6"/>
        <v>16227</v>
      </c>
      <c r="H25" s="23">
        <v>18288</v>
      </c>
      <c r="I25" s="21">
        <v>0.35</v>
      </c>
      <c r="J25" s="22" t="s">
        <v>26</v>
      </c>
      <c r="K25" s="23">
        <f t="shared" si="7"/>
        <v>4300.7300000000005</v>
      </c>
    </row>
    <row r="26" spans="1:11" x14ac:dyDescent="0.25">
      <c r="A26" s="23">
        <f t="shared" si="4"/>
        <v>16050</v>
      </c>
      <c r="B26" s="23">
        <v>99999</v>
      </c>
      <c r="C26" s="21">
        <v>0.39600000000000002</v>
      </c>
      <c r="D26" s="22" t="s">
        <v>26</v>
      </c>
      <c r="E26" s="23">
        <f t="shared" si="5"/>
        <v>4635.6900000000005</v>
      </c>
      <c r="G26" s="23">
        <f t="shared" si="6"/>
        <v>18288</v>
      </c>
      <c r="H26" s="23">
        <v>99999</v>
      </c>
      <c r="I26" s="21">
        <v>0.39600000000000002</v>
      </c>
      <c r="J26" s="22" t="s">
        <v>26</v>
      </c>
      <c r="K26" s="23">
        <f t="shared" si="7"/>
        <v>5022.08</v>
      </c>
    </row>
    <row r="28" spans="1:11" ht="15.75" x14ac:dyDescent="0.25">
      <c r="A28" s="49" t="s">
        <v>31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</row>
    <row r="29" spans="1:11" x14ac:dyDescent="0.25">
      <c r="A29" s="50" t="s">
        <v>27</v>
      </c>
      <c r="B29" s="50"/>
      <c r="C29" s="50"/>
      <c r="D29" s="50"/>
      <c r="E29" s="50"/>
      <c r="G29" s="50" t="s">
        <v>28</v>
      </c>
      <c r="H29" s="50"/>
      <c r="I29" s="50"/>
      <c r="J29" s="50"/>
      <c r="K29" s="50"/>
    </row>
    <row r="30" spans="1:11" x14ac:dyDescent="0.25">
      <c r="A30" s="19" t="s">
        <v>22</v>
      </c>
      <c r="B30" s="19" t="s">
        <v>23</v>
      </c>
      <c r="C30" s="20" t="s">
        <v>24</v>
      </c>
      <c r="D30" s="20"/>
      <c r="E30" s="20" t="s">
        <v>25</v>
      </c>
      <c r="G30" s="19" t="s">
        <v>22</v>
      </c>
      <c r="H30" s="19" t="s">
        <v>23</v>
      </c>
      <c r="I30" s="20" t="s">
        <v>24</v>
      </c>
      <c r="J30" s="20"/>
      <c r="K30" s="20" t="s">
        <v>25</v>
      </c>
    </row>
    <row r="31" spans="1:11" x14ac:dyDescent="0.25">
      <c r="A31" s="23">
        <v>0</v>
      </c>
      <c r="B31" s="23">
        <v>94</v>
      </c>
      <c r="C31" s="21">
        <v>0</v>
      </c>
      <c r="D31" s="22" t="s">
        <v>26</v>
      </c>
      <c r="E31" s="24">
        <v>0</v>
      </c>
      <c r="G31" s="23">
        <v>0</v>
      </c>
      <c r="H31" s="23">
        <v>356</v>
      </c>
      <c r="I31" s="21">
        <v>0</v>
      </c>
      <c r="J31" s="22" t="s">
        <v>26</v>
      </c>
      <c r="K31" s="24">
        <v>0</v>
      </c>
    </row>
    <row r="32" spans="1:11" x14ac:dyDescent="0.25">
      <c r="A32" s="23">
        <f>B31</f>
        <v>94</v>
      </c>
      <c r="B32" s="23">
        <v>480</v>
      </c>
      <c r="C32" s="21">
        <v>0.1</v>
      </c>
      <c r="D32" s="22" t="s">
        <v>26</v>
      </c>
      <c r="E32" s="23">
        <f>B31*C31</f>
        <v>0</v>
      </c>
      <c r="G32" s="23">
        <f>H31</f>
        <v>356</v>
      </c>
      <c r="H32" s="23">
        <v>1129</v>
      </c>
      <c r="I32" s="21">
        <v>0.1</v>
      </c>
      <c r="J32" s="22" t="s">
        <v>26</v>
      </c>
      <c r="K32" s="23">
        <f>H31*I31</f>
        <v>0</v>
      </c>
    </row>
    <row r="33" spans="1:11" x14ac:dyDescent="0.25">
      <c r="A33" s="23">
        <f t="shared" ref="A33:A38" si="8">B32</f>
        <v>480</v>
      </c>
      <c r="B33" s="23">
        <v>1663</v>
      </c>
      <c r="C33" s="21">
        <v>0.15</v>
      </c>
      <c r="D33" s="22" t="s">
        <v>26</v>
      </c>
      <c r="E33" s="23">
        <f t="shared" ref="E33:E38" si="9">E32+((B32-A32)*C32)</f>
        <v>38.6</v>
      </c>
      <c r="G33" s="23">
        <f t="shared" ref="G33:G38" si="10">H32</f>
        <v>1129</v>
      </c>
      <c r="H33" s="23">
        <v>3494</v>
      </c>
      <c r="I33" s="21">
        <v>0.15</v>
      </c>
      <c r="J33" s="22" t="s">
        <v>26</v>
      </c>
      <c r="K33" s="23">
        <f t="shared" ref="K33:K38" si="11">K32+((H32-G32)*I32)</f>
        <v>77.300000000000011</v>
      </c>
    </row>
    <row r="34" spans="1:11" x14ac:dyDescent="0.25">
      <c r="A34" s="23">
        <f t="shared" si="8"/>
        <v>1663</v>
      </c>
      <c r="B34" s="23">
        <v>3892</v>
      </c>
      <c r="C34" s="21">
        <v>0.25</v>
      </c>
      <c r="D34" s="22" t="s">
        <v>26</v>
      </c>
      <c r="E34" s="23">
        <f t="shared" si="9"/>
        <v>216.04999999999998</v>
      </c>
      <c r="G34" s="23">
        <f t="shared" si="10"/>
        <v>3494</v>
      </c>
      <c r="H34" s="23">
        <v>6685</v>
      </c>
      <c r="I34" s="21">
        <v>0.25</v>
      </c>
      <c r="J34" s="22" t="s">
        <v>26</v>
      </c>
      <c r="K34" s="23">
        <f t="shared" si="11"/>
        <v>432.05</v>
      </c>
    </row>
    <row r="35" spans="1:11" x14ac:dyDescent="0.25">
      <c r="A35" s="23">
        <f t="shared" si="8"/>
        <v>3892</v>
      </c>
      <c r="B35" s="23">
        <v>8017</v>
      </c>
      <c r="C35" s="21">
        <v>0.28000000000000003</v>
      </c>
      <c r="D35" s="22" t="s">
        <v>26</v>
      </c>
      <c r="E35" s="23">
        <f t="shared" si="9"/>
        <v>773.3</v>
      </c>
      <c r="G35" s="23">
        <f t="shared" si="10"/>
        <v>6685</v>
      </c>
      <c r="H35" s="23">
        <v>10000</v>
      </c>
      <c r="I35" s="21">
        <v>0.28000000000000003</v>
      </c>
      <c r="J35" s="22" t="s">
        <v>26</v>
      </c>
      <c r="K35" s="23">
        <f t="shared" si="11"/>
        <v>1229.8</v>
      </c>
    </row>
    <row r="36" spans="1:11" x14ac:dyDescent="0.25">
      <c r="A36" s="23">
        <f t="shared" si="8"/>
        <v>8017</v>
      </c>
      <c r="B36" s="23">
        <v>17317</v>
      </c>
      <c r="C36" s="21">
        <v>0.33</v>
      </c>
      <c r="D36" s="22" t="s">
        <v>26</v>
      </c>
      <c r="E36" s="23">
        <f t="shared" si="9"/>
        <v>1928.3</v>
      </c>
      <c r="G36" s="23">
        <f t="shared" si="10"/>
        <v>10000</v>
      </c>
      <c r="H36" s="23">
        <v>17579</v>
      </c>
      <c r="I36" s="21">
        <v>0.33</v>
      </c>
      <c r="J36" s="22" t="s">
        <v>26</v>
      </c>
      <c r="K36" s="23">
        <f t="shared" si="11"/>
        <v>2158</v>
      </c>
    </row>
    <row r="37" spans="1:11" x14ac:dyDescent="0.25">
      <c r="A37" s="23">
        <f t="shared" si="8"/>
        <v>17317</v>
      </c>
      <c r="B37" s="23">
        <v>17388</v>
      </c>
      <c r="C37" s="21">
        <v>0.35</v>
      </c>
      <c r="D37" s="22" t="s">
        <v>26</v>
      </c>
      <c r="E37" s="23">
        <f t="shared" si="9"/>
        <v>4997.3</v>
      </c>
      <c r="G37" s="23">
        <f t="shared" si="10"/>
        <v>17579</v>
      </c>
      <c r="H37" s="23">
        <v>19813</v>
      </c>
      <c r="I37" s="21">
        <v>0.35</v>
      </c>
      <c r="J37" s="22" t="s">
        <v>26</v>
      </c>
      <c r="K37" s="23">
        <f t="shared" si="11"/>
        <v>4659.07</v>
      </c>
    </row>
    <row r="38" spans="1:11" x14ac:dyDescent="0.25">
      <c r="A38" s="23">
        <f t="shared" si="8"/>
        <v>17388</v>
      </c>
      <c r="B38" s="23">
        <v>99999</v>
      </c>
      <c r="C38" s="21">
        <v>0.39600000000000002</v>
      </c>
      <c r="D38" s="22" t="s">
        <v>26</v>
      </c>
      <c r="E38" s="23">
        <f t="shared" si="9"/>
        <v>5022.1500000000005</v>
      </c>
      <c r="G38" s="23">
        <f t="shared" si="10"/>
        <v>19813</v>
      </c>
      <c r="H38" s="23">
        <v>99999</v>
      </c>
      <c r="I38" s="21">
        <v>0.39600000000000002</v>
      </c>
      <c r="J38" s="22" t="s">
        <v>26</v>
      </c>
      <c r="K38" s="23">
        <f t="shared" si="11"/>
        <v>5440.9699999999993</v>
      </c>
    </row>
    <row r="40" spans="1:11" ht="15.75" x14ac:dyDescent="0.25">
      <c r="A40" s="49" t="s">
        <v>32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</row>
    <row r="41" spans="1:11" x14ac:dyDescent="0.25">
      <c r="A41" s="50" t="s">
        <v>27</v>
      </c>
      <c r="B41" s="50"/>
      <c r="C41" s="50"/>
      <c r="D41" s="50"/>
      <c r="E41" s="50"/>
      <c r="G41" s="50" t="s">
        <v>28</v>
      </c>
      <c r="H41" s="50"/>
      <c r="I41" s="50"/>
      <c r="J41" s="50"/>
      <c r="K41" s="50"/>
    </row>
    <row r="42" spans="1:11" x14ac:dyDescent="0.25">
      <c r="A42" s="19" t="s">
        <v>22</v>
      </c>
      <c r="B42" s="19" t="s">
        <v>23</v>
      </c>
      <c r="C42" s="20" t="s">
        <v>24</v>
      </c>
      <c r="D42" s="20"/>
      <c r="E42" s="20" t="s">
        <v>25</v>
      </c>
      <c r="G42" s="19" t="s">
        <v>22</v>
      </c>
      <c r="H42" s="19" t="s">
        <v>23</v>
      </c>
      <c r="I42" s="20" t="s">
        <v>24</v>
      </c>
      <c r="J42" s="20"/>
      <c r="K42" s="20" t="s">
        <v>25</v>
      </c>
    </row>
    <row r="43" spans="1:11" x14ac:dyDescent="0.25">
      <c r="A43" s="23">
        <v>0</v>
      </c>
      <c r="B43" s="23">
        <v>188</v>
      </c>
      <c r="C43" s="21">
        <v>0</v>
      </c>
      <c r="D43" s="22" t="s">
        <v>26</v>
      </c>
      <c r="E43" s="24">
        <v>0</v>
      </c>
      <c r="G43" s="23">
        <v>0</v>
      </c>
      <c r="H43" s="23">
        <v>713</v>
      </c>
      <c r="I43" s="21">
        <v>0</v>
      </c>
      <c r="J43" s="22" t="s">
        <v>26</v>
      </c>
      <c r="K43" s="24">
        <v>0</v>
      </c>
    </row>
    <row r="44" spans="1:11" x14ac:dyDescent="0.25">
      <c r="A44" s="23">
        <f>B43</f>
        <v>188</v>
      </c>
      <c r="B44" s="23">
        <v>960</v>
      </c>
      <c r="C44" s="21">
        <v>0.1</v>
      </c>
      <c r="D44" s="22" t="s">
        <v>26</v>
      </c>
      <c r="E44" s="23">
        <f>B43*C43</f>
        <v>0</v>
      </c>
      <c r="G44" s="23">
        <f>H43</f>
        <v>713</v>
      </c>
      <c r="H44" s="23">
        <v>2258</v>
      </c>
      <c r="I44" s="21">
        <v>0.1</v>
      </c>
      <c r="J44" s="22" t="s">
        <v>26</v>
      </c>
      <c r="K44" s="23">
        <f>H43*I43</f>
        <v>0</v>
      </c>
    </row>
    <row r="45" spans="1:11" x14ac:dyDescent="0.25">
      <c r="A45" s="23">
        <f t="shared" ref="A45:A50" si="12">B44</f>
        <v>960</v>
      </c>
      <c r="B45" s="23">
        <v>3325</v>
      </c>
      <c r="C45" s="21">
        <v>0.15</v>
      </c>
      <c r="D45" s="22" t="s">
        <v>26</v>
      </c>
      <c r="E45" s="23">
        <f t="shared" ref="E45:E50" si="13">E44+((B44-A44)*C44)</f>
        <v>77.2</v>
      </c>
      <c r="G45" s="23">
        <f t="shared" ref="G45:G50" si="14">H44</f>
        <v>2258</v>
      </c>
      <c r="H45" s="23">
        <v>6988</v>
      </c>
      <c r="I45" s="21">
        <v>0.15</v>
      </c>
      <c r="J45" s="22" t="s">
        <v>26</v>
      </c>
      <c r="K45" s="23">
        <f t="shared" ref="K45:K50" si="15">K44+((H44-G44)*I44)</f>
        <v>154.5</v>
      </c>
    </row>
    <row r="46" spans="1:11" x14ac:dyDescent="0.25">
      <c r="A46" s="23">
        <f t="shared" si="12"/>
        <v>3325</v>
      </c>
      <c r="B46" s="23">
        <v>7783</v>
      </c>
      <c r="C46" s="21">
        <v>0.25</v>
      </c>
      <c r="D46" s="22" t="s">
        <v>26</v>
      </c>
      <c r="E46" s="23">
        <f t="shared" si="13"/>
        <v>431.95</v>
      </c>
      <c r="G46" s="23">
        <f t="shared" si="14"/>
        <v>6988</v>
      </c>
      <c r="H46" s="23">
        <v>13371</v>
      </c>
      <c r="I46" s="21">
        <v>0.25</v>
      </c>
      <c r="J46" s="22" t="s">
        <v>26</v>
      </c>
      <c r="K46" s="23">
        <f t="shared" si="15"/>
        <v>864</v>
      </c>
    </row>
    <row r="47" spans="1:11" x14ac:dyDescent="0.25">
      <c r="A47" s="23">
        <f t="shared" si="12"/>
        <v>7783</v>
      </c>
      <c r="B47" s="23">
        <v>16033</v>
      </c>
      <c r="C47" s="21">
        <v>0.28000000000000003</v>
      </c>
      <c r="D47" s="22" t="s">
        <v>26</v>
      </c>
      <c r="E47" s="23">
        <f t="shared" si="13"/>
        <v>1546.45</v>
      </c>
      <c r="G47" s="23">
        <f t="shared" si="14"/>
        <v>13371</v>
      </c>
      <c r="H47" s="23">
        <v>20000</v>
      </c>
      <c r="I47" s="21">
        <v>0.28000000000000003</v>
      </c>
      <c r="J47" s="22" t="s">
        <v>26</v>
      </c>
      <c r="K47" s="23">
        <f t="shared" si="15"/>
        <v>2459.75</v>
      </c>
    </row>
    <row r="48" spans="1:11" x14ac:dyDescent="0.25">
      <c r="A48" s="23">
        <f t="shared" si="12"/>
        <v>16033</v>
      </c>
      <c r="B48" s="23">
        <v>34633</v>
      </c>
      <c r="C48" s="21">
        <v>0.33</v>
      </c>
      <c r="D48" s="22" t="s">
        <v>26</v>
      </c>
      <c r="E48" s="23">
        <f t="shared" si="13"/>
        <v>3856.45</v>
      </c>
      <c r="G48" s="23">
        <f t="shared" si="14"/>
        <v>20000</v>
      </c>
      <c r="H48" s="23">
        <v>35158</v>
      </c>
      <c r="I48" s="21">
        <v>0.33</v>
      </c>
      <c r="J48" s="22" t="s">
        <v>26</v>
      </c>
      <c r="K48" s="23">
        <f t="shared" si="15"/>
        <v>4315.87</v>
      </c>
    </row>
    <row r="49" spans="1:11" x14ac:dyDescent="0.25">
      <c r="A49" s="23">
        <f t="shared" si="12"/>
        <v>34633</v>
      </c>
      <c r="B49" s="23">
        <v>34775</v>
      </c>
      <c r="C49" s="21">
        <v>0.35</v>
      </c>
      <c r="D49" s="22" t="s">
        <v>26</v>
      </c>
      <c r="E49" s="23">
        <f t="shared" si="13"/>
        <v>9994.4500000000007</v>
      </c>
      <c r="G49" s="23">
        <f t="shared" si="14"/>
        <v>35158</v>
      </c>
      <c r="H49" s="23">
        <v>39625</v>
      </c>
      <c r="I49" s="21">
        <v>0.35</v>
      </c>
      <c r="J49" s="22" t="s">
        <v>26</v>
      </c>
      <c r="K49" s="23">
        <f t="shared" si="15"/>
        <v>9318.01</v>
      </c>
    </row>
    <row r="50" spans="1:11" x14ac:dyDescent="0.25">
      <c r="A50" s="23">
        <f t="shared" si="12"/>
        <v>34775</v>
      </c>
      <c r="B50" s="23">
        <v>99999</v>
      </c>
      <c r="C50" s="21">
        <v>0.39600000000000002</v>
      </c>
      <c r="D50" s="22" t="s">
        <v>26</v>
      </c>
      <c r="E50" s="23">
        <f t="shared" si="13"/>
        <v>10044.150000000001</v>
      </c>
      <c r="G50" s="23">
        <f t="shared" si="14"/>
        <v>39625</v>
      </c>
      <c r="H50" s="23">
        <v>99999</v>
      </c>
      <c r="I50" s="21">
        <v>0.39600000000000002</v>
      </c>
      <c r="J50" s="22" t="s">
        <v>26</v>
      </c>
      <c r="K50" s="23">
        <f t="shared" si="15"/>
        <v>10881.46</v>
      </c>
    </row>
  </sheetData>
  <mergeCells count="14">
    <mergeCell ref="A5:E5"/>
    <mergeCell ref="G5:K5"/>
    <mergeCell ref="A1:K1"/>
    <mergeCell ref="A4:K4"/>
    <mergeCell ref="A2:K2"/>
    <mergeCell ref="A40:K40"/>
    <mergeCell ref="A41:E41"/>
    <mergeCell ref="G41:K41"/>
    <mergeCell ref="A16:K16"/>
    <mergeCell ref="A17:E17"/>
    <mergeCell ref="G17:K17"/>
    <mergeCell ref="A28:K28"/>
    <mergeCell ref="A29:E29"/>
    <mergeCell ref="G29:K29"/>
  </mergeCells>
  <printOptions horizontalCentered="1"/>
  <pageMargins left="0.45" right="0.45" top="0.45" bottom="0.45" header="0.3" footer="0.3"/>
  <pageSetup scale="90" fitToHeight="0" orientation="portrait" r:id="rId1"/>
  <headerFooter>
    <oddFooter>&amp;C&amp;10&amp;K00-048© 2016 www.makingyourmoneymatter.com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FICA Taxes</vt:lpstr>
      <vt:lpstr>Federal Withholding</vt:lpstr>
      <vt:lpstr>Fed Withholding Tables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</dc:creator>
  <cp:lastModifiedBy>Kathryn</cp:lastModifiedBy>
  <cp:lastPrinted>2016-12-05T15:23:01Z</cp:lastPrinted>
  <dcterms:created xsi:type="dcterms:W3CDTF">2016-05-14T16:57:48Z</dcterms:created>
  <dcterms:modified xsi:type="dcterms:W3CDTF">2016-12-05T15:25:36Z</dcterms:modified>
</cp:coreProperties>
</file>