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athryn Folder\Blog-Money Matters\Blog Posts\3-JUNIOR YEAR\SA302-Investing Basics-Time Value of Money\Post 2-investing vs debt\"/>
    </mc:Choice>
  </mc:AlternateContent>
  <bookViews>
    <workbookView xWindow="0" yWindow="0" windowWidth="23730" windowHeight="8865"/>
  </bookViews>
  <sheets>
    <sheet name="Summary" sheetId="8" r:id="rId1"/>
    <sheet name="Payoff Debt Early Scenario" sheetId="1" r:id="rId2"/>
    <sheet name="Loan-Extra Payments" sheetId="4" r:id="rId3"/>
    <sheet name="Inv Growth-Later" sheetId="7" r:id="rId4"/>
    <sheet name="Invest Instead Scenario" sheetId="5" r:id="rId5"/>
    <sheet name="Loan-no Extra" sheetId="3" r:id="rId6"/>
    <sheet name="Investment Growth" sheetId="6" r:id="rId7"/>
  </sheets>
  <definedNames>
    <definedName name="ActualNumberofPayments" localSheetId="3">'Inv Growth-Later'!#REF!</definedName>
    <definedName name="ActualNumberofPayments" localSheetId="6">'Investment Growth'!#REF!</definedName>
    <definedName name="ActualNumberofPayments" localSheetId="2">'Loan-Extra Payments'!$H$5</definedName>
    <definedName name="ActualNumberofPayments">'Loan-no Extra'!$H$5</definedName>
    <definedName name="ExtraPayments" localSheetId="3">'Inv Growth-Later'!$D$8</definedName>
    <definedName name="ExtraPayments" localSheetId="6">'Investment Growth'!$D$8</definedName>
    <definedName name="ExtraPayments" localSheetId="2">'Loan-Extra Payments'!$D$9</definedName>
    <definedName name="ExtraPayments">'Loan-no Extra'!$D$9</definedName>
    <definedName name="InterestRate" localSheetId="3">'Inv Growth-Later'!$D$4</definedName>
    <definedName name="InterestRate" localSheetId="6">'Investment Growth'!$D$4</definedName>
    <definedName name="InterestRate" localSheetId="2">'Loan-Extra Payments'!$D$4</definedName>
    <definedName name="InterestRate">'Loan-no Extra'!$D$4</definedName>
    <definedName name="LoanAmount" localSheetId="3">'Inv Growth-Later'!$D$3</definedName>
    <definedName name="LoanAmount" localSheetId="6">'Investment Growth'!$D$3</definedName>
    <definedName name="LoanAmount" localSheetId="2">'Loan-Extra Payments'!$D$3</definedName>
    <definedName name="LoanAmount">'Loan-no Extra'!$D$3</definedName>
    <definedName name="LoanIsGood" localSheetId="3">('Inv Growth-Later'!$D$3*'Inv Growth-Later'!$D$4*'Inv Growth-Later'!$D$5*'Inv Growth-Later'!$D$6)&gt;0</definedName>
    <definedName name="LoanIsGood" localSheetId="6">('Investment Growth'!$D$3*'Investment Growth'!$D$4*'Investment Growth'!$D$5*'Investment Growth'!$D$6)&gt;0</definedName>
    <definedName name="LoanIsGood" localSheetId="2">('Loan-Extra Payments'!$D$3*'Loan-Extra Payments'!$D$4*'Loan-Extra Payments'!$D$5*'Loan-Extra Payments'!$D$7)&gt;0</definedName>
    <definedName name="LoanIsGood">('Loan-no Extra'!$D$3*'Loan-no Extra'!$D$4*'Loan-no Extra'!$D$5*'Loan-no Extra'!$D$7)&gt;0</definedName>
    <definedName name="LoanPeriod" localSheetId="3">'Inv Growth-Later'!$D$5</definedName>
    <definedName name="LoanPeriod" localSheetId="6">'Investment Growth'!$D$5</definedName>
    <definedName name="LoanPeriod" localSheetId="2">'Loan-Extra Payments'!$D$5</definedName>
    <definedName name="LoanPeriod">'Loan-no Extra'!$D$5</definedName>
    <definedName name="LoanStartDate" localSheetId="3">'Inv Growth-Later'!$D$6</definedName>
    <definedName name="LoanStartDate" localSheetId="6">'Investment Growth'!$D$6</definedName>
    <definedName name="LoanStartDate" localSheetId="2">'Loan-Extra Payments'!$D$7</definedName>
    <definedName name="LoanStartDate">'Loan-no Extra'!$D$7</definedName>
    <definedName name="PaymentsPerYear" localSheetId="3">'Inv Growth-Later'!#REF!</definedName>
    <definedName name="PaymentsPerYear" localSheetId="6">'Investment Growth'!#REF!</definedName>
    <definedName name="PaymentsPerYear" localSheetId="2">'Loan-Extra Payments'!$D$6</definedName>
    <definedName name="PaymentsPerYear">'Loan-no Extra'!$D$6</definedName>
    <definedName name="_xlnm.Print_Area" localSheetId="4">'Invest Instead Scenario'!$A$1:$M$365</definedName>
    <definedName name="_xlnm.Print_Area" localSheetId="1">'Payoff Debt Early Scenario'!$A$1:$M$365</definedName>
    <definedName name="_xlnm.Print_Titles" localSheetId="3">'Inv Growth-Later'!$8:$8</definedName>
    <definedName name="_xlnm.Print_Titles" localSheetId="4">'Invest Instead Scenario'!$3:$3</definedName>
    <definedName name="_xlnm.Print_Titles" localSheetId="6">'Investment Growth'!$8:$8</definedName>
    <definedName name="_xlnm.Print_Titles" localSheetId="2">'Loan-Extra Payments'!$9:$9</definedName>
    <definedName name="_xlnm.Print_Titles" localSheetId="5">'Loan-no Extra'!$9:$9</definedName>
    <definedName name="_xlnm.Print_Titles" localSheetId="1">'Payoff Debt Early Scenario'!$3:$3</definedName>
    <definedName name="ScheduledNumberOfPayments" localSheetId="3">'Inv Growth-Later'!$E$4</definedName>
    <definedName name="ScheduledNumberOfPayments" localSheetId="6">'Investment Growth'!$E$4</definedName>
    <definedName name="ScheduledNumberOfPayments" localSheetId="2">'Loan-Extra Payments'!$I$4</definedName>
    <definedName name="ScheduledNumberOfPayments">'Loan-no Extra'!$I$4</definedName>
    <definedName name="ScheduledPayment" localSheetId="3">'Inv Growth-Later'!#REF!</definedName>
    <definedName name="ScheduledPayment" localSheetId="6">'Investment Growth'!#REF!</definedName>
    <definedName name="ScheduledPayment" localSheetId="2">'Loan-Extra Payments'!$H$3</definedName>
    <definedName name="ScheduledPayment">'Loan-no Extra'!$H$3</definedName>
    <definedName name="ScheduleNumberofPayments" localSheetId="3">'Inv Growth-Later'!#REF!</definedName>
    <definedName name="ScheduleNumberofPayments" localSheetId="6">'Investment Growth'!#REF!</definedName>
    <definedName name="ScheduleNumberofPayments" localSheetId="2">'Loan-Extra Payments'!$H$4</definedName>
    <definedName name="ScheduleNumberofPayments">'Loan-no Extra'!$H$4</definedName>
    <definedName name="TotalExtraPayments" localSheetId="3">'Inv Growth-Later'!#REF!</definedName>
    <definedName name="TotalExtraPayments" localSheetId="6">'Investment Growth'!#REF!</definedName>
    <definedName name="TotalExtraPayments" localSheetId="2">'Loan-Extra Payments'!$H$6</definedName>
    <definedName name="TotalExtraPayments">'Loan-no Extra'!$H$6</definedName>
    <definedName name="TotalInterest" localSheetId="3">'Inv Growth-Later'!#REF!</definedName>
    <definedName name="TotalInterest" localSheetId="6">'Investment Growth'!#REF!</definedName>
    <definedName name="TotalInterest" localSheetId="2">'Loan-Extra Payments'!$H$7</definedName>
    <definedName name="TotalInterest">'Loan-no Extra'!$H$7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5" l="1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6" i="5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6" i="1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B6" i="5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209" i="5" s="1"/>
  <c r="B210" i="5" s="1"/>
  <c r="B211" i="5" s="1"/>
  <c r="B212" i="5" s="1"/>
  <c r="B213" i="5" s="1"/>
  <c r="B214" i="5" s="1"/>
  <c r="B215" i="5" s="1"/>
  <c r="B216" i="5" s="1"/>
  <c r="B217" i="5" s="1"/>
  <c r="B218" i="5" s="1"/>
  <c r="B219" i="5" s="1"/>
  <c r="B220" i="5" s="1"/>
  <c r="B221" i="5" s="1"/>
  <c r="B222" i="5" s="1"/>
  <c r="B223" i="5" s="1"/>
  <c r="B224" i="5" s="1"/>
  <c r="B225" i="5" s="1"/>
  <c r="B226" i="5" s="1"/>
  <c r="B227" i="5" s="1"/>
  <c r="B228" i="5" s="1"/>
  <c r="B229" i="5" s="1"/>
  <c r="B230" i="5" s="1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57" i="5" s="1"/>
  <c r="B258" i="5" s="1"/>
  <c r="B259" i="5" s="1"/>
  <c r="B260" i="5" s="1"/>
  <c r="B261" i="5" s="1"/>
  <c r="B262" i="5" s="1"/>
  <c r="B263" i="5" s="1"/>
  <c r="B264" i="5" s="1"/>
  <c r="B265" i="5" s="1"/>
  <c r="B266" i="5" s="1"/>
  <c r="B267" i="5" s="1"/>
  <c r="B268" i="5" s="1"/>
  <c r="B269" i="5" s="1"/>
  <c r="B270" i="5" s="1"/>
  <c r="B271" i="5" s="1"/>
  <c r="B272" i="5" s="1"/>
  <c r="B273" i="5" s="1"/>
  <c r="B274" i="5" s="1"/>
  <c r="B275" i="5" s="1"/>
  <c r="B276" i="5" s="1"/>
  <c r="B277" i="5" s="1"/>
  <c r="B278" i="5" s="1"/>
  <c r="B279" i="5" s="1"/>
  <c r="B280" i="5" s="1"/>
  <c r="B281" i="5" s="1"/>
  <c r="B282" i="5" s="1"/>
  <c r="B283" i="5" s="1"/>
  <c r="B284" i="5" s="1"/>
  <c r="B285" i="5" s="1"/>
  <c r="B286" i="5" s="1"/>
  <c r="B287" i="5" s="1"/>
  <c r="B288" i="5" s="1"/>
  <c r="B289" i="5" s="1"/>
  <c r="B290" i="5" s="1"/>
  <c r="B291" i="5" s="1"/>
  <c r="B292" i="5" s="1"/>
  <c r="B293" i="5" s="1"/>
  <c r="B294" i="5" s="1"/>
  <c r="B295" i="5" s="1"/>
  <c r="B296" i="5" s="1"/>
  <c r="B297" i="5" s="1"/>
  <c r="B298" i="5" s="1"/>
  <c r="B299" i="5" s="1"/>
  <c r="B300" i="5" s="1"/>
  <c r="B301" i="5" s="1"/>
  <c r="B302" i="5" s="1"/>
  <c r="B303" i="5" s="1"/>
  <c r="B304" i="5" s="1"/>
  <c r="B305" i="5" s="1"/>
  <c r="B306" i="5" s="1"/>
  <c r="B307" i="5" s="1"/>
  <c r="B308" i="5" s="1"/>
  <c r="B309" i="5" s="1"/>
  <c r="B310" i="5" s="1"/>
  <c r="B311" i="5" s="1"/>
  <c r="B312" i="5" s="1"/>
  <c r="B313" i="5" s="1"/>
  <c r="B314" i="5" s="1"/>
  <c r="B315" i="5" s="1"/>
  <c r="B316" i="5" s="1"/>
  <c r="B317" i="5" s="1"/>
  <c r="B318" i="5" s="1"/>
  <c r="B319" i="5" s="1"/>
  <c r="B320" i="5" s="1"/>
  <c r="B321" i="5" s="1"/>
  <c r="B322" i="5" s="1"/>
  <c r="B323" i="5" s="1"/>
  <c r="B324" i="5" s="1"/>
  <c r="B325" i="5" s="1"/>
  <c r="B326" i="5" s="1"/>
  <c r="B327" i="5" s="1"/>
  <c r="B328" i="5" s="1"/>
  <c r="B329" i="5" s="1"/>
  <c r="B330" i="5" s="1"/>
  <c r="B331" i="5" s="1"/>
  <c r="B332" i="5" s="1"/>
  <c r="B333" i="5" s="1"/>
  <c r="B334" i="5" s="1"/>
  <c r="B335" i="5" s="1"/>
  <c r="B336" i="5" s="1"/>
  <c r="B337" i="5" s="1"/>
  <c r="B338" i="5" s="1"/>
  <c r="B339" i="5" s="1"/>
  <c r="B340" i="5" s="1"/>
  <c r="B341" i="5" s="1"/>
  <c r="B342" i="5" s="1"/>
  <c r="B343" i="5" s="1"/>
  <c r="B344" i="5" s="1"/>
  <c r="B345" i="5" s="1"/>
  <c r="B346" i="5" s="1"/>
  <c r="B347" i="5" s="1"/>
  <c r="B348" i="5" s="1"/>
  <c r="B349" i="5" s="1"/>
  <c r="B350" i="5" s="1"/>
  <c r="B351" i="5" s="1"/>
  <c r="B352" i="5" s="1"/>
  <c r="B353" i="5" s="1"/>
  <c r="B354" i="5" s="1"/>
  <c r="B355" i="5" s="1"/>
  <c r="B356" i="5" s="1"/>
  <c r="B357" i="5" s="1"/>
  <c r="B358" i="5" s="1"/>
  <c r="B359" i="5" s="1"/>
  <c r="B360" i="5" s="1"/>
  <c r="B361" i="5" s="1"/>
  <c r="B362" i="5" s="1"/>
  <c r="B363" i="5" s="1"/>
  <c r="B364" i="5" s="1"/>
  <c r="B365" i="5" s="1"/>
  <c r="A11" i="7" l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10" i="7"/>
  <c r="D6" i="7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D4" i="7"/>
  <c r="D3" i="7"/>
  <c r="J365" i="1"/>
  <c r="K365" i="1" s="1"/>
  <c r="J364" i="1"/>
  <c r="K364" i="1" s="1"/>
  <c r="J363" i="1"/>
  <c r="K363" i="1" s="1"/>
  <c r="J362" i="1"/>
  <c r="K362" i="1" s="1"/>
  <c r="J361" i="1"/>
  <c r="K361" i="1" s="1"/>
  <c r="J360" i="1"/>
  <c r="K360" i="1" s="1"/>
  <c r="J359" i="1"/>
  <c r="K359" i="1" s="1"/>
  <c r="J358" i="1"/>
  <c r="K358" i="1" s="1"/>
  <c r="J357" i="1"/>
  <c r="K357" i="1" s="1"/>
  <c r="J356" i="1"/>
  <c r="K356" i="1" s="1"/>
  <c r="J355" i="1"/>
  <c r="K355" i="1" s="1"/>
  <c r="J354" i="1"/>
  <c r="K354" i="1" s="1"/>
  <c r="J353" i="1"/>
  <c r="K353" i="1" s="1"/>
  <c r="J352" i="1"/>
  <c r="K352" i="1" s="1"/>
  <c r="J351" i="1"/>
  <c r="K351" i="1" s="1"/>
  <c r="J350" i="1"/>
  <c r="K350" i="1" s="1"/>
  <c r="J349" i="1"/>
  <c r="K349" i="1" s="1"/>
  <c r="J348" i="1"/>
  <c r="K348" i="1" s="1"/>
  <c r="J347" i="1"/>
  <c r="K347" i="1" s="1"/>
  <c r="J346" i="1"/>
  <c r="K346" i="1" s="1"/>
  <c r="J345" i="1"/>
  <c r="K345" i="1" s="1"/>
  <c r="J344" i="1"/>
  <c r="K344" i="1" s="1"/>
  <c r="J343" i="1"/>
  <c r="K343" i="1" s="1"/>
  <c r="J342" i="1"/>
  <c r="K342" i="1" s="1"/>
  <c r="J341" i="1"/>
  <c r="K341" i="1" s="1"/>
  <c r="J340" i="1"/>
  <c r="K340" i="1" s="1"/>
  <c r="J339" i="1"/>
  <c r="K339" i="1" s="1"/>
  <c r="J338" i="1"/>
  <c r="K338" i="1" s="1"/>
  <c r="J337" i="1"/>
  <c r="K337" i="1" s="1"/>
  <c r="J336" i="1"/>
  <c r="K336" i="1" s="1"/>
  <c r="J335" i="1"/>
  <c r="K335" i="1" s="1"/>
  <c r="J334" i="1"/>
  <c r="K334" i="1" s="1"/>
  <c r="J333" i="1"/>
  <c r="K333" i="1" s="1"/>
  <c r="J332" i="1"/>
  <c r="K332" i="1" s="1"/>
  <c r="J331" i="1"/>
  <c r="K331" i="1" s="1"/>
  <c r="J330" i="1"/>
  <c r="K330" i="1" s="1"/>
  <c r="J329" i="1"/>
  <c r="K329" i="1" s="1"/>
  <c r="J328" i="1"/>
  <c r="K328" i="1" s="1"/>
  <c r="J327" i="1"/>
  <c r="K327" i="1" s="1"/>
  <c r="J326" i="1"/>
  <c r="K326" i="1" s="1"/>
  <c r="J325" i="1"/>
  <c r="K325" i="1" s="1"/>
  <c r="J324" i="1"/>
  <c r="K324" i="1" s="1"/>
  <c r="J323" i="1"/>
  <c r="K323" i="1" s="1"/>
  <c r="J322" i="1"/>
  <c r="K322" i="1" s="1"/>
  <c r="J321" i="1"/>
  <c r="K321" i="1" s="1"/>
  <c r="J320" i="1"/>
  <c r="K320" i="1" s="1"/>
  <c r="J319" i="1"/>
  <c r="K319" i="1" s="1"/>
  <c r="J318" i="1"/>
  <c r="K318" i="1" s="1"/>
  <c r="J317" i="1"/>
  <c r="K317" i="1" s="1"/>
  <c r="J316" i="1"/>
  <c r="K316" i="1" s="1"/>
  <c r="J315" i="1"/>
  <c r="K315" i="1" s="1"/>
  <c r="J314" i="1"/>
  <c r="K314" i="1" s="1"/>
  <c r="J313" i="1"/>
  <c r="K313" i="1" s="1"/>
  <c r="J312" i="1"/>
  <c r="K312" i="1" s="1"/>
  <c r="J311" i="1"/>
  <c r="K311" i="1" s="1"/>
  <c r="J310" i="1"/>
  <c r="K310" i="1" s="1"/>
  <c r="J309" i="1"/>
  <c r="K309" i="1" s="1"/>
  <c r="J308" i="1"/>
  <c r="K308" i="1" s="1"/>
  <c r="J307" i="1"/>
  <c r="K307" i="1" s="1"/>
  <c r="J306" i="1"/>
  <c r="K306" i="1" s="1"/>
  <c r="J305" i="1"/>
  <c r="K305" i="1" s="1"/>
  <c r="J304" i="1"/>
  <c r="K304" i="1" s="1"/>
  <c r="J303" i="1"/>
  <c r="K303" i="1" s="1"/>
  <c r="J302" i="1"/>
  <c r="K302" i="1" s="1"/>
  <c r="J301" i="1"/>
  <c r="K301" i="1" s="1"/>
  <c r="J300" i="1"/>
  <c r="K300" i="1" s="1"/>
  <c r="J299" i="1"/>
  <c r="K299" i="1" s="1"/>
  <c r="J298" i="1"/>
  <c r="K298" i="1" s="1"/>
  <c r="J297" i="1"/>
  <c r="K297" i="1" s="1"/>
  <c r="J296" i="1"/>
  <c r="K296" i="1" s="1"/>
  <c r="J295" i="1"/>
  <c r="K295" i="1" s="1"/>
  <c r="J294" i="1"/>
  <c r="K294" i="1" s="1"/>
  <c r="J293" i="1"/>
  <c r="K293" i="1" s="1"/>
  <c r="J292" i="1"/>
  <c r="K292" i="1" s="1"/>
  <c r="J291" i="1"/>
  <c r="K291" i="1" s="1"/>
  <c r="J290" i="1"/>
  <c r="K290" i="1" s="1"/>
  <c r="J289" i="1"/>
  <c r="K289" i="1" s="1"/>
  <c r="J288" i="1"/>
  <c r="K288" i="1" s="1"/>
  <c r="J287" i="1"/>
  <c r="K287" i="1" s="1"/>
  <c r="J286" i="1"/>
  <c r="K286" i="1" s="1"/>
  <c r="J285" i="1"/>
  <c r="K285" i="1" s="1"/>
  <c r="J284" i="1"/>
  <c r="K284" i="1" s="1"/>
  <c r="J283" i="1"/>
  <c r="K283" i="1" s="1"/>
  <c r="J282" i="1"/>
  <c r="K282" i="1" s="1"/>
  <c r="J281" i="1"/>
  <c r="K281" i="1" s="1"/>
  <c r="J280" i="1"/>
  <c r="K280" i="1" s="1"/>
  <c r="J279" i="1"/>
  <c r="K279" i="1" s="1"/>
  <c r="J278" i="1"/>
  <c r="K278" i="1" s="1"/>
  <c r="J277" i="1"/>
  <c r="K277" i="1" s="1"/>
  <c r="J276" i="1"/>
  <c r="K276" i="1" s="1"/>
  <c r="J275" i="1"/>
  <c r="K275" i="1" s="1"/>
  <c r="J274" i="1"/>
  <c r="K274" i="1" s="1"/>
  <c r="J273" i="1"/>
  <c r="K273" i="1" s="1"/>
  <c r="J272" i="1"/>
  <c r="K272" i="1" s="1"/>
  <c r="J271" i="1"/>
  <c r="K271" i="1" s="1"/>
  <c r="J270" i="1"/>
  <c r="K270" i="1" s="1"/>
  <c r="J269" i="1"/>
  <c r="K269" i="1" s="1"/>
  <c r="J268" i="1"/>
  <c r="K268" i="1" s="1"/>
  <c r="J267" i="1"/>
  <c r="K267" i="1" s="1"/>
  <c r="J266" i="1"/>
  <c r="K266" i="1" s="1"/>
  <c r="J265" i="1"/>
  <c r="K265" i="1" s="1"/>
  <c r="J264" i="1"/>
  <c r="K264" i="1" s="1"/>
  <c r="J263" i="1"/>
  <c r="K263" i="1" s="1"/>
  <c r="J262" i="1"/>
  <c r="K262" i="1" s="1"/>
  <c r="J261" i="1"/>
  <c r="K261" i="1" s="1"/>
  <c r="J260" i="1"/>
  <c r="K260" i="1" s="1"/>
  <c r="J259" i="1"/>
  <c r="K259" i="1" s="1"/>
  <c r="J258" i="1"/>
  <c r="K258" i="1" s="1"/>
  <c r="J257" i="1"/>
  <c r="K257" i="1" s="1"/>
  <c r="J256" i="1"/>
  <c r="K256" i="1" s="1"/>
  <c r="J255" i="1"/>
  <c r="K255" i="1" s="1"/>
  <c r="J254" i="1"/>
  <c r="K254" i="1" s="1"/>
  <c r="J253" i="1"/>
  <c r="K253" i="1" s="1"/>
  <c r="J252" i="1"/>
  <c r="K252" i="1" s="1"/>
  <c r="J251" i="1"/>
  <c r="K251" i="1" s="1"/>
  <c r="J250" i="1"/>
  <c r="K250" i="1" s="1"/>
  <c r="J249" i="1"/>
  <c r="K249" i="1" s="1"/>
  <c r="J248" i="1"/>
  <c r="K248" i="1" s="1"/>
  <c r="J247" i="1"/>
  <c r="K247" i="1" s="1"/>
  <c r="J246" i="1"/>
  <c r="K246" i="1" s="1"/>
  <c r="J245" i="1"/>
  <c r="K245" i="1" s="1"/>
  <c r="J244" i="1"/>
  <c r="K244" i="1" s="1"/>
  <c r="J243" i="1"/>
  <c r="K243" i="1" s="1"/>
  <c r="J242" i="1"/>
  <c r="K242" i="1" s="1"/>
  <c r="J241" i="1"/>
  <c r="K241" i="1" s="1"/>
  <c r="J240" i="1"/>
  <c r="K240" i="1" s="1"/>
  <c r="J239" i="1"/>
  <c r="K239" i="1" s="1"/>
  <c r="J238" i="1"/>
  <c r="K238" i="1" s="1"/>
  <c r="J237" i="1"/>
  <c r="K237" i="1" s="1"/>
  <c r="J236" i="1"/>
  <c r="K236" i="1" s="1"/>
  <c r="J235" i="1"/>
  <c r="K235" i="1" s="1"/>
  <c r="J234" i="1"/>
  <c r="K234" i="1" s="1"/>
  <c r="J233" i="1"/>
  <c r="K233" i="1" s="1"/>
  <c r="J232" i="1"/>
  <c r="K232" i="1" s="1"/>
  <c r="J231" i="1"/>
  <c r="K231" i="1" s="1"/>
  <c r="J230" i="1"/>
  <c r="K230" i="1" s="1"/>
  <c r="J229" i="1"/>
  <c r="K229" i="1" s="1"/>
  <c r="J228" i="1"/>
  <c r="K228" i="1" s="1"/>
  <c r="J227" i="1"/>
  <c r="K227" i="1" s="1"/>
  <c r="J226" i="1"/>
  <c r="K226" i="1" s="1"/>
  <c r="J225" i="1"/>
  <c r="K225" i="1" s="1"/>
  <c r="J224" i="1"/>
  <c r="K224" i="1" s="1"/>
  <c r="J223" i="1"/>
  <c r="K223" i="1" s="1"/>
  <c r="J222" i="1"/>
  <c r="K222" i="1" s="1"/>
  <c r="J221" i="1"/>
  <c r="K221" i="1" s="1"/>
  <c r="J220" i="1"/>
  <c r="K220" i="1" s="1"/>
  <c r="J219" i="1"/>
  <c r="K219" i="1" s="1"/>
  <c r="J218" i="1"/>
  <c r="K218" i="1" s="1"/>
  <c r="J217" i="1"/>
  <c r="K217" i="1" s="1"/>
  <c r="J216" i="1"/>
  <c r="K216" i="1" s="1"/>
  <c r="J215" i="1"/>
  <c r="K215" i="1" s="1"/>
  <c r="J214" i="1"/>
  <c r="K214" i="1" s="1"/>
  <c r="J213" i="1"/>
  <c r="K213" i="1" s="1"/>
  <c r="J212" i="1"/>
  <c r="K212" i="1" s="1"/>
  <c r="J211" i="1"/>
  <c r="K211" i="1" s="1"/>
  <c r="J210" i="1"/>
  <c r="K210" i="1" s="1"/>
  <c r="J209" i="1"/>
  <c r="K209" i="1" s="1"/>
  <c r="J208" i="1"/>
  <c r="K208" i="1" s="1"/>
  <c r="J207" i="1"/>
  <c r="K207" i="1" s="1"/>
  <c r="J206" i="1"/>
  <c r="K206" i="1" s="1"/>
  <c r="J205" i="1"/>
  <c r="K205" i="1" s="1"/>
  <c r="J204" i="1"/>
  <c r="K204" i="1" s="1"/>
  <c r="J203" i="1"/>
  <c r="K203" i="1" s="1"/>
  <c r="J202" i="1"/>
  <c r="K202" i="1" s="1"/>
  <c r="J201" i="1"/>
  <c r="K201" i="1" s="1"/>
  <c r="J200" i="1"/>
  <c r="K200" i="1" s="1"/>
  <c r="J199" i="1"/>
  <c r="K199" i="1" s="1"/>
  <c r="J198" i="1"/>
  <c r="K198" i="1" s="1"/>
  <c r="J197" i="1"/>
  <c r="K197" i="1" s="1"/>
  <c r="J196" i="1"/>
  <c r="K196" i="1" s="1"/>
  <c r="J195" i="1"/>
  <c r="K195" i="1" s="1"/>
  <c r="J194" i="1"/>
  <c r="K194" i="1" s="1"/>
  <c r="J193" i="1"/>
  <c r="K193" i="1" s="1"/>
  <c r="J192" i="1"/>
  <c r="K192" i="1" s="1"/>
  <c r="J191" i="1"/>
  <c r="K191" i="1" s="1"/>
  <c r="J190" i="1"/>
  <c r="K190" i="1" s="1"/>
  <c r="J189" i="1"/>
  <c r="K189" i="1" s="1"/>
  <c r="J188" i="1"/>
  <c r="K188" i="1" s="1"/>
  <c r="J187" i="1"/>
  <c r="K187" i="1" s="1"/>
  <c r="J186" i="1"/>
  <c r="K186" i="1" s="1"/>
  <c r="J185" i="1"/>
  <c r="K185" i="1" s="1"/>
  <c r="J184" i="1"/>
  <c r="K184" i="1" s="1"/>
  <c r="J183" i="1"/>
  <c r="K183" i="1" s="1"/>
  <c r="J182" i="1"/>
  <c r="K182" i="1" s="1"/>
  <c r="J181" i="1"/>
  <c r="K181" i="1" s="1"/>
  <c r="J180" i="1"/>
  <c r="K180" i="1" s="1"/>
  <c r="J179" i="1"/>
  <c r="K179" i="1" s="1"/>
  <c r="J178" i="1"/>
  <c r="K178" i="1" s="1"/>
  <c r="J177" i="1"/>
  <c r="K177" i="1" s="1"/>
  <c r="J176" i="1"/>
  <c r="K176" i="1" s="1"/>
  <c r="J175" i="1"/>
  <c r="K175" i="1" s="1"/>
  <c r="J174" i="1"/>
  <c r="K174" i="1" s="1"/>
  <c r="J173" i="1"/>
  <c r="K173" i="1" s="1"/>
  <c r="J172" i="1"/>
  <c r="K172" i="1" s="1"/>
  <c r="J171" i="1"/>
  <c r="K171" i="1" s="1"/>
  <c r="J170" i="1"/>
  <c r="K170" i="1" s="1"/>
  <c r="J169" i="1"/>
  <c r="K169" i="1" s="1"/>
  <c r="J168" i="1"/>
  <c r="K168" i="1" s="1"/>
  <c r="J167" i="1"/>
  <c r="K167" i="1" s="1"/>
  <c r="J166" i="1"/>
  <c r="K166" i="1" s="1"/>
  <c r="J165" i="1"/>
  <c r="K165" i="1" s="1"/>
  <c r="J164" i="1"/>
  <c r="K164" i="1" s="1"/>
  <c r="J163" i="1"/>
  <c r="K163" i="1" s="1"/>
  <c r="J162" i="1"/>
  <c r="K162" i="1" s="1"/>
  <c r="J161" i="1"/>
  <c r="K161" i="1" s="1"/>
  <c r="J160" i="1"/>
  <c r="K160" i="1" s="1"/>
  <c r="J159" i="1"/>
  <c r="K159" i="1" s="1"/>
  <c r="J158" i="1"/>
  <c r="K158" i="1" s="1"/>
  <c r="J157" i="1"/>
  <c r="K157" i="1" s="1"/>
  <c r="J156" i="1"/>
  <c r="K156" i="1" s="1"/>
  <c r="J155" i="1"/>
  <c r="K155" i="1" s="1"/>
  <c r="J154" i="1"/>
  <c r="K154" i="1" s="1"/>
  <c r="J153" i="1"/>
  <c r="K153" i="1" s="1"/>
  <c r="J152" i="1"/>
  <c r="K152" i="1" s="1"/>
  <c r="J151" i="1"/>
  <c r="K151" i="1" s="1"/>
  <c r="J150" i="1"/>
  <c r="K150" i="1" s="1"/>
  <c r="J149" i="1"/>
  <c r="K149" i="1" s="1"/>
  <c r="J148" i="1"/>
  <c r="K148" i="1" s="1"/>
  <c r="J147" i="1"/>
  <c r="K147" i="1" s="1"/>
  <c r="J146" i="1"/>
  <c r="K146" i="1" s="1"/>
  <c r="J145" i="1"/>
  <c r="K145" i="1" s="1"/>
  <c r="J144" i="1"/>
  <c r="K144" i="1" s="1"/>
  <c r="J143" i="1"/>
  <c r="K143" i="1" s="1"/>
  <c r="J142" i="1"/>
  <c r="K142" i="1" s="1"/>
  <c r="J141" i="1"/>
  <c r="K141" i="1" s="1"/>
  <c r="J140" i="1"/>
  <c r="K140" i="1" s="1"/>
  <c r="J139" i="1"/>
  <c r="K139" i="1" s="1"/>
  <c r="J138" i="1"/>
  <c r="K138" i="1" s="1"/>
  <c r="J137" i="1"/>
  <c r="K137" i="1" s="1"/>
  <c r="J136" i="1"/>
  <c r="K136" i="1" s="1"/>
  <c r="J135" i="1"/>
  <c r="K135" i="1" s="1"/>
  <c r="J134" i="1"/>
  <c r="K134" i="1" s="1"/>
  <c r="J133" i="1"/>
  <c r="K133" i="1" s="1"/>
  <c r="J132" i="1"/>
  <c r="K132" i="1" s="1"/>
  <c r="J131" i="1"/>
  <c r="K131" i="1" s="1"/>
  <c r="J130" i="1"/>
  <c r="K130" i="1" s="1"/>
  <c r="J129" i="1"/>
  <c r="K129" i="1" s="1"/>
  <c r="J128" i="1"/>
  <c r="K128" i="1" s="1"/>
  <c r="J127" i="1"/>
  <c r="K127" i="1" s="1"/>
  <c r="J126" i="1"/>
  <c r="K126" i="1" s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K119" i="1" s="1"/>
  <c r="J118" i="1"/>
  <c r="K118" i="1" s="1"/>
  <c r="J117" i="1"/>
  <c r="K117" i="1" s="1"/>
  <c r="J116" i="1"/>
  <c r="K116" i="1" s="1"/>
  <c r="J115" i="1"/>
  <c r="K115" i="1" s="1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K103" i="1" s="1"/>
  <c r="J102" i="1"/>
  <c r="K102" i="1" s="1"/>
  <c r="J101" i="1"/>
  <c r="K101" i="1" s="1"/>
  <c r="J100" i="1"/>
  <c r="K100" i="1" s="1"/>
  <c r="J99" i="1"/>
  <c r="K99" i="1" s="1"/>
  <c r="J98" i="1"/>
  <c r="K98" i="1" s="1"/>
  <c r="J98" i="5"/>
  <c r="K98" i="5" s="1"/>
  <c r="J102" i="5"/>
  <c r="K102" i="5" s="1"/>
  <c r="J106" i="5"/>
  <c r="K106" i="5" s="1"/>
  <c r="J110" i="5"/>
  <c r="K110" i="5" s="1"/>
  <c r="J114" i="5"/>
  <c r="K114" i="5" s="1"/>
  <c r="J118" i="5"/>
  <c r="K118" i="5" s="1"/>
  <c r="J122" i="5"/>
  <c r="K122" i="5" s="1"/>
  <c r="J126" i="5"/>
  <c r="K126" i="5" s="1"/>
  <c r="J130" i="5"/>
  <c r="K130" i="5" s="1"/>
  <c r="J134" i="5"/>
  <c r="K134" i="5" s="1"/>
  <c r="J138" i="5"/>
  <c r="K138" i="5" s="1"/>
  <c r="J142" i="5"/>
  <c r="K142" i="5" s="1"/>
  <c r="J146" i="5"/>
  <c r="K146" i="5" s="1"/>
  <c r="J150" i="5"/>
  <c r="K150" i="5" s="1"/>
  <c r="J154" i="5"/>
  <c r="K154" i="5" s="1"/>
  <c r="J158" i="5"/>
  <c r="K158" i="5" s="1"/>
  <c r="J162" i="5"/>
  <c r="K162" i="5" s="1"/>
  <c r="J166" i="5"/>
  <c r="K166" i="5" s="1"/>
  <c r="J170" i="5"/>
  <c r="K170" i="5" s="1"/>
  <c r="J174" i="5"/>
  <c r="K174" i="5" s="1"/>
  <c r="J178" i="5"/>
  <c r="K178" i="5" s="1"/>
  <c r="J182" i="5"/>
  <c r="K182" i="5" s="1"/>
  <c r="J186" i="5"/>
  <c r="K186" i="5" s="1"/>
  <c r="J190" i="5"/>
  <c r="K190" i="5" s="1"/>
  <c r="J194" i="5"/>
  <c r="K194" i="5" s="1"/>
  <c r="J198" i="5"/>
  <c r="K198" i="5" s="1"/>
  <c r="J202" i="5"/>
  <c r="K202" i="5" s="1"/>
  <c r="J206" i="5"/>
  <c r="K206" i="5" s="1"/>
  <c r="J210" i="5"/>
  <c r="K210" i="5" s="1"/>
  <c r="J214" i="5"/>
  <c r="K214" i="5" s="1"/>
  <c r="J218" i="5"/>
  <c r="K218" i="5" s="1"/>
  <c r="J222" i="5"/>
  <c r="K222" i="5" s="1"/>
  <c r="J226" i="5"/>
  <c r="K226" i="5" s="1"/>
  <c r="J230" i="5"/>
  <c r="K230" i="5" s="1"/>
  <c r="J234" i="5"/>
  <c r="K234" i="5" s="1"/>
  <c r="J242" i="5"/>
  <c r="K242" i="5" s="1"/>
  <c r="J246" i="5"/>
  <c r="K246" i="5" s="1"/>
  <c r="J250" i="5"/>
  <c r="K250" i="5" s="1"/>
  <c r="J254" i="5"/>
  <c r="K254" i="5" s="1"/>
  <c r="J258" i="5"/>
  <c r="K258" i="5" s="1"/>
  <c r="J262" i="5"/>
  <c r="K262" i="5" s="1"/>
  <c r="J266" i="5"/>
  <c r="K266" i="5" s="1"/>
  <c r="J270" i="5"/>
  <c r="K270" i="5" s="1"/>
  <c r="J274" i="5"/>
  <c r="K274" i="5" s="1"/>
  <c r="J278" i="5"/>
  <c r="K278" i="5" s="1"/>
  <c r="J282" i="5"/>
  <c r="K282" i="5" s="1"/>
  <c r="J286" i="5"/>
  <c r="K286" i="5" s="1"/>
  <c r="J290" i="5"/>
  <c r="K290" i="5" s="1"/>
  <c r="J294" i="5"/>
  <c r="K294" i="5" s="1"/>
  <c r="J298" i="5"/>
  <c r="K298" i="5" s="1"/>
  <c r="J306" i="5"/>
  <c r="K306" i="5" s="1"/>
  <c r="J310" i="5"/>
  <c r="K310" i="5" s="1"/>
  <c r="J314" i="5"/>
  <c r="K314" i="5" s="1"/>
  <c r="J318" i="5"/>
  <c r="K318" i="5" s="1"/>
  <c r="J322" i="5"/>
  <c r="K322" i="5" s="1"/>
  <c r="J326" i="5"/>
  <c r="K326" i="5" s="1"/>
  <c r="J330" i="5"/>
  <c r="K330" i="5" s="1"/>
  <c r="J334" i="5"/>
  <c r="K334" i="5" s="1"/>
  <c r="J338" i="5"/>
  <c r="K338" i="5" s="1"/>
  <c r="J346" i="5"/>
  <c r="K346" i="5" s="1"/>
  <c r="J350" i="5"/>
  <c r="K350" i="5" s="1"/>
  <c r="J354" i="5"/>
  <c r="K354" i="5" s="1"/>
  <c r="J362" i="5"/>
  <c r="K362" i="5" s="1"/>
  <c r="D6" i="6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s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s="1"/>
  <c r="B193" i="6" s="1"/>
  <c r="B194" i="6" s="1"/>
  <c r="B195" i="6" s="1"/>
  <c r="B196" i="6" s="1"/>
  <c r="B197" i="6" s="1"/>
  <c r="B198" i="6" s="1"/>
  <c r="B199" i="6" s="1"/>
  <c r="B200" i="6" s="1"/>
  <c r="B201" i="6" s="1"/>
  <c r="B202" i="6" s="1"/>
  <c r="B203" i="6" s="1"/>
  <c r="B204" i="6" s="1"/>
  <c r="B205" i="6" s="1"/>
  <c r="B206" i="6" s="1"/>
  <c r="B207" i="6" s="1"/>
  <c r="B208" i="6" s="1"/>
  <c r="B209" i="6" s="1"/>
  <c r="B210" i="6" s="1"/>
  <c r="B211" i="6" s="1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22" i="6" s="1"/>
  <c r="B223" i="6" s="1"/>
  <c r="B224" i="6" s="1"/>
  <c r="B225" i="6" s="1"/>
  <c r="B226" i="6" s="1"/>
  <c r="B227" i="6" s="1"/>
  <c r="B228" i="6" s="1"/>
  <c r="B229" i="6" s="1"/>
  <c r="B230" i="6" s="1"/>
  <c r="B231" i="6" s="1"/>
  <c r="B232" i="6" s="1"/>
  <c r="B233" i="6" s="1"/>
  <c r="B234" i="6" s="1"/>
  <c r="B235" i="6" s="1"/>
  <c r="B236" i="6" s="1"/>
  <c r="B237" i="6" s="1"/>
  <c r="B238" i="6" s="1"/>
  <c r="B239" i="6" s="1"/>
  <c r="B240" i="6" s="1"/>
  <c r="B241" i="6" s="1"/>
  <c r="B242" i="6" s="1"/>
  <c r="B243" i="6" s="1"/>
  <c r="B244" i="6" s="1"/>
  <c r="B245" i="6" s="1"/>
  <c r="B246" i="6" s="1"/>
  <c r="B247" i="6" s="1"/>
  <c r="B248" i="6" s="1"/>
  <c r="B249" i="6" s="1"/>
  <c r="B250" i="6" s="1"/>
  <c r="B251" i="6" s="1"/>
  <c r="B252" i="6" s="1"/>
  <c r="B253" i="6" s="1"/>
  <c r="B254" i="6" s="1"/>
  <c r="B255" i="6" s="1"/>
  <c r="B256" i="6" s="1"/>
  <c r="B257" i="6" s="1"/>
  <c r="B258" i="6" s="1"/>
  <c r="B259" i="6" s="1"/>
  <c r="B260" i="6" s="1"/>
  <c r="B261" i="6" s="1"/>
  <c r="B262" i="6" s="1"/>
  <c r="B263" i="6" s="1"/>
  <c r="B264" i="6" s="1"/>
  <c r="B265" i="6" s="1"/>
  <c r="B266" i="6" s="1"/>
  <c r="B267" i="6" s="1"/>
  <c r="B268" i="6" s="1"/>
  <c r="B269" i="6" s="1"/>
  <c r="B270" i="6" s="1"/>
  <c r="B271" i="6" s="1"/>
  <c r="B272" i="6" s="1"/>
  <c r="B273" i="6" s="1"/>
  <c r="B274" i="6" s="1"/>
  <c r="B275" i="6" s="1"/>
  <c r="B276" i="6" s="1"/>
  <c r="B277" i="6" s="1"/>
  <c r="B278" i="6" s="1"/>
  <c r="B279" i="6" s="1"/>
  <c r="B280" i="6" s="1"/>
  <c r="B281" i="6" s="1"/>
  <c r="B282" i="6" s="1"/>
  <c r="B283" i="6" s="1"/>
  <c r="B284" i="6" s="1"/>
  <c r="B285" i="6" s="1"/>
  <c r="B286" i="6" s="1"/>
  <c r="B287" i="6" s="1"/>
  <c r="B288" i="6" s="1"/>
  <c r="B289" i="6" s="1"/>
  <c r="B290" i="6" s="1"/>
  <c r="B291" i="6" s="1"/>
  <c r="B292" i="6" s="1"/>
  <c r="B293" i="6" s="1"/>
  <c r="B294" i="6" s="1"/>
  <c r="B295" i="6" s="1"/>
  <c r="B296" i="6" s="1"/>
  <c r="B297" i="6" s="1"/>
  <c r="B298" i="6" s="1"/>
  <c r="B299" i="6" s="1"/>
  <c r="B300" i="6" s="1"/>
  <c r="B301" i="6" s="1"/>
  <c r="B302" i="6" s="1"/>
  <c r="B303" i="6" s="1"/>
  <c r="B304" i="6" s="1"/>
  <c r="B305" i="6" s="1"/>
  <c r="B306" i="6" s="1"/>
  <c r="B307" i="6" s="1"/>
  <c r="B308" i="6" s="1"/>
  <c r="B309" i="6" s="1"/>
  <c r="B310" i="6" s="1"/>
  <c r="B311" i="6" s="1"/>
  <c r="B312" i="6" s="1"/>
  <c r="B313" i="6" s="1"/>
  <c r="B314" i="6" s="1"/>
  <c r="B315" i="6" s="1"/>
  <c r="B316" i="6" s="1"/>
  <c r="B317" i="6" s="1"/>
  <c r="B318" i="6" s="1"/>
  <c r="B319" i="6" s="1"/>
  <c r="B320" i="6" s="1"/>
  <c r="B321" i="6" s="1"/>
  <c r="B322" i="6" s="1"/>
  <c r="B323" i="6" s="1"/>
  <c r="B324" i="6" s="1"/>
  <c r="B325" i="6" s="1"/>
  <c r="B326" i="6" s="1"/>
  <c r="B327" i="6" s="1"/>
  <c r="B328" i="6" s="1"/>
  <c r="B329" i="6" s="1"/>
  <c r="B330" i="6" s="1"/>
  <c r="B331" i="6" s="1"/>
  <c r="B332" i="6" s="1"/>
  <c r="B333" i="6" s="1"/>
  <c r="B334" i="6" s="1"/>
  <c r="B335" i="6" s="1"/>
  <c r="B336" i="6" s="1"/>
  <c r="B337" i="6" s="1"/>
  <c r="B338" i="6" s="1"/>
  <c r="B339" i="6" s="1"/>
  <c r="B340" i="6" s="1"/>
  <c r="B341" i="6" s="1"/>
  <c r="B342" i="6" s="1"/>
  <c r="B343" i="6" s="1"/>
  <c r="B344" i="6" s="1"/>
  <c r="B345" i="6" s="1"/>
  <c r="B346" i="6" s="1"/>
  <c r="B347" i="6" s="1"/>
  <c r="B348" i="6" s="1"/>
  <c r="B349" i="6" s="1"/>
  <c r="B350" i="6" s="1"/>
  <c r="B351" i="6" s="1"/>
  <c r="B352" i="6" s="1"/>
  <c r="B353" i="6" s="1"/>
  <c r="B354" i="6" s="1"/>
  <c r="B355" i="6" s="1"/>
  <c r="B356" i="6" s="1"/>
  <c r="B357" i="6" s="1"/>
  <c r="B358" i="6" s="1"/>
  <c r="B359" i="6" s="1"/>
  <c r="B360" i="6" s="1"/>
  <c r="B361" i="6" s="1"/>
  <c r="B362" i="6" s="1"/>
  <c r="B363" i="6" s="1"/>
  <c r="B364" i="6" s="1"/>
  <c r="B365" i="6" s="1"/>
  <c r="B366" i="6" s="1"/>
  <c r="B367" i="6" s="1"/>
  <c r="B368" i="6" s="1"/>
  <c r="D4" i="6"/>
  <c r="D3" i="6"/>
  <c r="D366" i="6" s="1"/>
  <c r="J99" i="5"/>
  <c r="K99" i="5" s="1"/>
  <c r="J100" i="5"/>
  <c r="K100" i="5" s="1"/>
  <c r="J101" i="5"/>
  <c r="K101" i="5" s="1"/>
  <c r="J103" i="5"/>
  <c r="K103" i="5" s="1"/>
  <c r="J104" i="5"/>
  <c r="K104" i="5" s="1"/>
  <c r="J105" i="5"/>
  <c r="K105" i="5" s="1"/>
  <c r="J107" i="5"/>
  <c r="K107" i="5" s="1"/>
  <c r="J108" i="5"/>
  <c r="K108" i="5" s="1"/>
  <c r="J109" i="5"/>
  <c r="K109" i="5" s="1"/>
  <c r="J111" i="5"/>
  <c r="K111" i="5" s="1"/>
  <c r="J112" i="5"/>
  <c r="K112" i="5" s="1"/>
  <c r="J113" i="5"/>
  <c r="K113" i="5" s="1"/>
  <c r="J115" i="5"/>
  <c r="K115" i="5" s="1"/>
  <c r="J116" i="5"/>
  <c r="K116" i="5" s="1"/>
  <c r="J117" i="5"/>
  <c r="K117" i="5" s="1"/>
  <c r="J119" i="5"/>
  <c r="K119" i="5" s="1"/>
  <c r="J120" i="5"/>
  <c r="K120" i="5" s="1"/>
  <c r="J121" i="5"/>
  <c r="K121" i="5" s="1"/>
  <c r="J123" i="5"/>
  <c r="K123" i="5" s="1"/>
  <c r="J124" i="5"/>
  <c r="K124" i="5" s="1"/>
  <c r="J125" i="5"/>
  <c r="K125" i="5" s="1"/>
  <c r="J127" i="5"/>
  <c r="K127" i="5" s="1"/>
  <c r="J128" i="5"/>
  <c r="K128" i="5" s="1"/>
  <c r="J129" i="5"/>
  <c r="K129" i="5" s="1"/>
  <c r="J131" i="5"/>
  <c r="K131" i="5" s="1"/>
  <c r="J132" i="5"/>
  <c r="K132" i="5" s="1"/>
  <c r="J133" i="5"/>
  <c r="K133" i="5" s="1"/>
  <c r="J135" i="5"/>
  <c r="K135" i="5" s="1"/>
  <c r="J136" i="5"/>
  <c r="K136" i="5" s="1"/>
  <c r="J137" i="5"/>
  <c r="K137" i="5" s="1"/>
  <c r="J139" i="5"/>
  <c r="K139" i="5" s="1"/>
  <c r="J140" i="5"/>
  <c r="K140" i="5" s="1"/>
  <c r="J141" i="5"/>
  <c r="K141" i="5" s="1"/>
  <c r="J143" i="5"/>
  <c r="K143" i="5" s="1"/>
  <c r="J144" i="5"/>
  <c r="K144" i="5" s="1"/>
  <c r="J145" i="5"/>
  <c r="K145" i="5" s="1"/>
  <c r="J147" i="5"/>
  <c r="K147" i="5" s="1"/>
  <c r="J148" i="5"/>
  <c r="K148" i="5" s="1"/>
  <c r="J149" i="5"/>
  <c r="K149" i="5" s="1"/>
  <c r="J151" i="5"/>
  <c r="K151" i="5" s="1"/>
  <c r="J152" i="5"/>
  <c r="K152" i="5" s="1"/>
  <c r="J153" i="5"/>
  <c r="K153" i="5" s="1"/>
  <c r="J155" i="5"/>
  <c r="K155" i="5" s="1"/>
  <c r="J156" i="5"/>
  <c r="K156" i="5" s="1"/>
  <c r="J157" i="5"/>
  <c r="K157" i="5" s="1"/>
  <c r="J159" i="5"/>
  <c r="K159" i="5" s="1"/>
  <c r="J160" i="5"/>
  <c r="K160" i="5" s="1"/>
  <c r="J161" i="5"/>
  <c r="K161" i="5" s="1"/>
  <c r="J163" i="5"/>
  <c r="K163" i="5" s="1"/>
  <c r="J164" i="5"/>
  <c r="K164" i="5" s="1"/>
  <c r="J165" i="5"/>
  <c r="K165" i="5" s="1"/>
  <c r="J167" i="5"/>
  <c r="K167" i="5" s="1"/>
  <c r="J168" i="5"/>
  <c r="K168" i="5" s="1"/>
  <c r="J169" i="5"/>
  <c r="K169" i="5" s="1"/>
  <c r="J171" i="5"/>
  <c r="K171" i="5" s="1"/>
  <c r="J172" i="5"/>
  <c r="K172" i="5" s="1"/>
  <c r="J173" i="5"/>
  <c r="K173" i="5" s="1"/>
  <c r="J175" i="5"/>
  <c r="K175" i="5" s="1"/>
  <c r="J176" i="5"/>
  <c r="K176" i="5" s="1"/>
  <c r="J177" i="5"/>
  <c r="K177" i="5" s="1"/>
  <c r="J179" i="5"/>
  <c r="K179" i="5" s="1"/>
  <c r="J180" i="5"/>
  <c r="K180" i="5" s="1"/>
  <c r="J181" i="5"/>
  <c r="K181" i="5" s="1"/>
  <c r="J183" i="5"/>
  <c r="K183" i="5" s="1"/>
  <c r="J184" i="5"/>
  <c r="K184" i="5" s="1"/>
  <c r="J185" i="5"/>
  <c r="K185" i="5" s="1"/>
  <c r="J187" i="5"/>
  <c r="K187" i="5" s="1"/>
  <c r="J188" i="5"/>
  <c r="K188" i="5" s="1"/>
  <c r="J189" i="5"/>
  <c r="K189" i="5" s="1"/>
  <c r="J191" i="5"/>
  <c r="K191" i="5" s="1"/>
  <c r="J192" i="5"/>
  <c r="K192" i="5" s="1"/>
  <c r="J193" i="5"/>
  <c r="K193" i="5" s="1"/>
  <c r="J195" i="5"/>
  <c r="K195" i="5" s="1"/>
  <c r="J196" i="5"/>
  <c r="K196" i="5" s="1"/>
  <c r="J197" i="5"/>
  <c r="K197" i="5" s="1"/>
  <c r="J199" i="5"/>
  <c r="K199" i="5" s="1"/>
  <c r="J200" i="5"/>
  <c r="K200" i="5" s="1"/>
  <c r="J201" i="5"/>
  <c r="K201" i="5" s="1"/>
  <c r="J203" i="5"/>
  <c r="K203" i="5" s="1"/>
  <c r="J204" i="5"/>
  <c r="K204" i="5" s="1"/>
  <c r="J205" i="5"/>
  <c r="K205" i="5" s="1"/>
  <c r="J207" i="5"/>
  <c r="K207" i="5" s="1"/>
  <c r="J208" i="5"/>
  <c r="K208" i="5" s="1"/>
  <c r="J209" i="5"/>
  <c r="K209" i="5" s="1"/>
  <c r="J211" i="5"/>
  <c r="K211" i="5" s="1"/>
  <c r="J212" i="5"/>
  <c r="K212" i="5" s="1"/>
  <c r="J213" i="5"/>
  <c r="K213" i="5" s="1"/>
  <c r="J215" i="5"/>
  <c r="K215" i="5" s="1"/>
  <c r="J216" i="5"/>
  <c r="K216" i="5" s="1"/>
  <c r="J217" i="5"/>
  <c r="K217" i="5" s="1"/>
  <c r="J219" i="5"/>
  <c r="K219" i="5" s="1"/>
  <c r="J220" i="5"/>
  <c r="K220" i="5" s="1"/>
  <c r="J221" i="5"/>
  <c r="K221" i="5" s="1"/>
  <c r="J223" i="5"/>
  <c r="K223" i="5" s="1"/>
  <c r="J224" i="5"/>
  <c r="K224" i="5" s="1"/>
  <c r="J225" i="5"/>
  <c r="K225" i="5" s="1"/>
  <c r="J227" i="5"/>
  <c r="K227" i="5" s="1"/>
  <c r="J228" i="5"/>
  <c r="K228" i="5" s="1"/>
  <c r="J229" i="5"/>
  <c r="K229" i="5" s="1"/>
  <c r="J231" i="5"/>
  <c r="K231" i="5" s="1"/>
  <c r="J232" i="5"/>
  <c r="K232" i="5" s="1"/>
  <c r="J233" i="5"/>
  <c r="K233" i="5" s="1"/>
  <c r="J235" i="5"/>
  <c r="K235" i="5" s="1"/>
  <c r="J236" i="5"/>
  <c r="K236" i="5" s="1"/>
  <c r="J237" i="5"/>
  <c r="K237" i="5" s="1"/>
  <c r="J238" i="5"/>
  <c r="K238" i="5" s="1"/>
  <c r="J239" i="5"/>
  <c r="K239" i="5" s="1"/>
  <c r="J240" i="5"/>
  <c r="K240" i="5" s="1"/>
  <c r="J241" i="5"/>
  <c r="K241" i="5" s="1"/>
  <c r="J243" i="5"/>
  <c r="K243" i="5" s="1"/>
  <c r="J244" i="5"/>
  <c r="K244" i="5" s="1"/>
  <c r="J245" i="5"/>
  <c r="K245" i="5" s="1"/>
  <c r="J247" i="5"/>
  <c r="K247" i="5" s="1"/>
  <c r="J248" i="5"/>
  <c r="K248" i="5" s="1"/>
  <c r="J249" i="5"/>
  <c r="K249" i="5" s="1"/>
  <c r="J251" i="5"/>
  <c r="K251" i="5" s="1"/>
  <c r="J252" i="5"/>
  <c r="K252" i="5" s="1"/>
  <c r="J253" i="5"/>
  <c r="K253" i="5" s="1"/>
  <c r="J255" i="5"/>
  <c r="K255" i="5" s="1"/>
  <c r="J256" i="5"/>
  <c r="K256" i="5" s="1"/>
  <c r="J257" i="5"/>
  <c r="K257" i="5" s="1"/>
  <c r="J259" i="5"/>
  <c r="K259" i="5" s="1"/>
  <c r="J260" i="5"/>
  <c r="K260" i="5" s="1"/>
  <c r="J261" i="5"/>
  <c r="K261" i="5" s="1"/>
  <c r="J263" i="5"/>
  <c r="K263" i="5" s="1"/>
  <c r="J264" i="5"/>
  <c r="K264" i="5" s="1"/>
  <c r="J265" i="5"/>
  <c r="K265" i="5" s="1"/>
  <c r="J267" i="5"/>
  <c r="K267" i="5" s="1"/>
  <c r="J268" i="5"/>
  <c r="K268" i="5" s="1"/>
  <c r="J269" i="5"/>
  <c r="K269" i="5" s="1"/>
  <c r="J271" i="5"/>
  <c r="K271" i="5" s="1"/>
  <c r="J272" i="5"/>
  <c r="K272" i="5" s="1"/>
  <c r="J273" i="5"/>
  <c r="K273" i="5" s="1"/>
  <c r="J275" i="5"/>
  <c r="K275" i="5" s="1"/>
  <c r="J276" i="5"/>
  <c r="K276" i="5" s="1"/>
  <c r="J277" i="5"/>
  <c r="K277" i="5" s="1"/>
  <c r="J279" i="5"/>
  <c r="K279" i="5" s="1"/>
  <c r="J280" i="5"/>
  <c r="K280" i="5" s="1"/>
  <c r="J281" i="5"/>
  <c r="K281" i="5" s="1"/>
  <c r="J283" i="5"/>
  <c r="K283" i="5" s="1"/>
  <c r="J284" i="5"/>
  <c r="K284" i="5" s="1"/>
  <c r="J285" i="5"/>
  <c r="K285" i="5" s="1"/>
  <c r="J287" i="5"/>
  <c r="K287" i="5" s="1"/>
  <c r="J288" i="5"/>
  <c r="K288" i="5" s="1"/>
  <c r="J289" i="5"/>
  <c r="K289" i="5" s="1"/>
  <c r="J291" i="5"/>
  <c r="K291" i="5" s="1"/>
  <c r="J292" i="5"/>
  <c r="K292" i="5" s="1"/>
  <c r="J293" i="5"/>
  <c r="K293" i="5" s="1"/>
  <c r="J295" i="5"/>
  <c r="K295" i="5" s="1"/>
  <c r="J296" i="5"/>
  <c r="K296" i="5" s="1"/>
  <c r="J297" i="5"/>
  <c r="K297" i="5" s="1"/>
  <c r="J299" i="5"/>
  <c r="K299" i="5" s="1"/>
  <c r="J300" i="5"/>
  <c r="K300" i="5" s="1"/>
  <c r="J301" i="5"/>
  <c r="K301" i="5" s="1"/>
  <c r="J302" i="5"/>
  <c r="K302" i="5" s="1"/>
  <c r="J303" i="5"/>
  <c r="K303" i="5" s="1"/>
  <c r="J304" i="5"/>
  <c r="K304" i="5" s="1"/>
  <c r="J305" i="5"/>
  <c r="K305" i="5" s="1"/>
  <c r="J307" i="5"/>
  <c r="K307" i="5" s="1"/>
  <c r="J308" i="5"/>
  <c r="K308" i="5" s="1"/>
  <c r="J309" i="5"/>
  <c r="K309" i="5" s="1"/>
  <c r="J311" i="5"/>
  <c r="K311" i="5" s="1"/>
  <c r="J312" i="5"/>
  <c r="K312" i="5" s="1"/>
  <c r="J313" i="5"/>
  <c r="K313" i="5" s="1"/>
  <c r="J315" i="5"/>
  <c r="K315" i="5" s="1"/>
  <c r="J316" i="5"/>
  <c r="K316" i="5" s="1"/>
  <c r="J317" i="5"/>
  <c r="K317" i="5" s="1"/>
  <c r="J319" i="5"/>
  <c r="K319" i="5" s="1"/>
  <c r="J320" i="5"/>
  <c r="K320" i="5" s="1"/>
  <c r="J321" i="5"/>
  <c r="K321" i="5" s="1"/>
  <c r="J323" i="5"/>
  <c r="K323" i="5" s="1"/>
  <c r="J324" i="5"/>
  <c r="K324" i="5" s="1"/>
  <c r="J325" i="5"/>
  <c r="K325" i="5" s="1"/>
  <c r="J327" i="5"/>
  <c r="K327" i="5" s="1"/>
  <c r="J328" i="5"/>
  <c r="K328" i="5" s="1"/>
  <c r="J329" i="5"/>
  <c r="K329" i="5" s="1"/>
  <c r="J331" i="5"/>
  <c r="K331" i="5" s="1"/>
  <c r="J332" i="5"/>
  <c r="K332" i="5" s="1"/>
  <c r="J333" i="5"/>
  <c r="K333" i="5" s="1"/>
  <c r="J335" i="5"/>
  <c r="K335" i="5" s="1"/>
  <c r="J336" i="5"/>
  <c r="K336" i="5" s="1"/>
  <c r="J337" i="5"/>
  <c r="K337" i="5" s="1"/>
  <c r="J339" i="5"/>
  <c r="K339" i="5" s="1"/>
  <c r="J340" i="5"/>
  <c r="K340" i="5" s="1"/>
  <c r="J341" i="5"/>
  <c r="K341" i="5" s="1"/>
  <c r="J342" i="5"/>
  <c r="K342" i="5" s="1"/>
  <c r="J343" i="5"/>
  <c r="K343" i="5" s="1"/>
  <c r="J344" i="5"/>
  <c r="K344" i="5" s="1"/>
  <c r="J345" i="5"/>
  <c r="K345" i="5" s="1"/>
  <c r="J347" i="5"/>
  <c r="K347" i="5" s="1"/>
  <c r="J348" i="5"/>
  <c r="K348" i="5" s="1"/>
  <c r="J349" i="5"/>
  <c r="K349" i="5" s="1"/>
  <c r="J351" i="5"/>
  <c r="K351" i="5" s="1"/>
  <c r="J352" i="5"/>
  <c r="K352" i="5" s="1"/>
  <c r="J353" i="5"/>
  <c r="K353" i="5" s="1"/>
  <c r="J355" i="5"/>
  <c r="K355" i="5" s="1"/>
  <c r="J356" i="5"/>
  <c r="K356" i="5" s="1"/>
  <c r="J357" i="5"/>
  <c r="K357" i="5" s="1"/>
  <c r="J358" i="5"/>
  <c r="K358" i="5" s="1"/>
  <c r="J359" i="5"/>
  <c r="K359" i="5" s="1"/>
  <c r="J360" i="5"/>
  <c r="K360" i="5" s="1"/>
  <c r="J361" i="5"/>
  <c r="K361" i="5" s="1"/>
  <c r="J363" i="5"/>
  <c r="K363" i="5" s="1"/>
  <c r="J364" i="5"/>
  <c r="K364" i="5" s="1"/>
  <c r="J365" i="5"/>
  <c r="K365" i="5" s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D7" i="3"/>
  <c r="D5" i="3"/>
  <c r="D4" i="3"/>
  <c r="D3" i="3"/>
  <c r="D7" i="4"/>
  <c r="D4" i="4"/>
  <c r="D5" i="4"/>
  <c r="D3" i="4"/>
  <c r="D77" i="6" l="1"/>
  <c r="D266" i="6"/>
  <c r="D22" i="6"/>
  <c r="D61" i="6"/>
  <c r="D105" i="6"/>
  <c r="D330" i="6"/>
  <c r="D202" i="6"/>
  <c r="D38" i="6"/>
  <c r="D138" i="6"/>
  <c r="D50" i="6"/>
  <c r="D34" i="6"/>
  <c r="D18" i="6"/>
  <c r="D65" i="6"/>
  <c r="D81" i="6"/>
  <c r="D113" i="6"/>
  <c r="D154" i="6"/>
  <c r="D218" i="6"/>
  <c r="D282" i="6"/>
  <c r="D346" i="6"/>
  <c r="D46" i="6"/>
  <c r="D30" i="6"/>
  <c r="D14" i="6"/>
  <c r="D53" i="6"/>
  <c r="D69" i="6"/>
  <c r="D89" i="6"/>
  <c r="D121" i="6"/>
  <c r="D170" i="6"/>
  <c r="D234" i="6"/>
  <c r="D298" i="6"/>
  <c r="D362" i="6"/>
  <c r="D42" i="6"/>
  <c r="D26" i="6"/>
  <c r="D57" i="6"/>
  <c r="D73" i="6"/>
  <c r="D97" i="6"/>
  <c r="D129" i="6"/>
  <c r="D186" i="6"/>
  <c r="D250" i="6"/>
  <c r="D314" i="6"/>
  <c r="D9" i="6"/>
  <c r="E9" i="6" s="1"/>
  <c r="H6" i="5" s="1"/>
  <c r="D49" i="6"/>
  <c r="D45" i="6"/>
  <c r="D41" i="6"/>
  <c r="D37" i="6"/>
  <c r="D33" i="6"/>
  <c r="D29" i="6"/>
  <c r="D25" i="6"/>
  <c r="D21" i="6"/>
  <c r="D17" i="6"/>
  <c r="D13" i="6"/>
  <c r="D54" i="6"/>
  <c r="D58" i="6"/>
  <c r="D62" i="6"/>
  <c r="D66" i="6"/>
  <c r="D70" i="6"/>
  <c r="D74" i="6"/>
  <c r="D78" i="6"/>
  <c r="D82" i="6"/>
  <c r="D90" i="6"/>
  <c r="D98" i="6"/>
  <c r="D106" i="6"/>
  <c r="D114" i="6"/>
  <c r="D122" i="6"/>
  <c r="D130" i="6"/>
  <c r="D142" i="6"/>
  <c r="D158" i="6"/>
  <c r="D174" i="6"/>
  <c r="D190" i="6"/>
  <c r="D206" i="6"/>
  <c r="D222" i="6"/>
  <c r="D238" i="6"/>
  <c r="D254" i="6"/>
  <c r="D270" i="6"/>
  <c r="D286" i="6"/>
  <c r="D302" i="6"/>
  <c r="D318" i="6"/>
  <c r="D334" i="6"/>
  <c r="D350" i="6"/>
  <c r="D365" i="6"/>
  <c r="D361" i="6"/>
  <c r="D357" i="6"/>
  <c r="D353" i="6"/>
  <c r="D349" i="6"/>
  <c r="D345" i="6"/>
  <c r="D341" i="6"/>
  <c r="D337" i="6"/>
  <c r="D333" i="6"/>
  <c r="D329" i="6"/>
  <c r="D325" i="6"/>
  <c r="D321" i="6"/>
  <c r="D317" i="6"/>
  <c r="D313" i="6"/>
  <c r="D309" i="6"/>
  <c r="D305" i="6"/>
  <c r="D301" i="6"/>
  <c r="D297" i="6"/>
  <c r="D293" i="6"/>
  <c r="D289" i="6"/>
  <c r="D285" i="6"/>
  <c r="D281" i="6"/>
  <c r="D277" i="6"/>
  <c r="D273" i="6"/>
  <c r="D269" i="6"/>
  <c r="D265" i="6"/>
  <c r="D261" i="6"/>
  <c r="D257" i="6"/>
  <c r="D253" i="6"/>
  <c r="D249" i="6"/>
  <c r="D245" i="6"/>
  <c r="D241" i="6"/>
  <c r="D237" i="6"/>
  <c r="D233" i="6"/>
  <c r="D229" i="6"/>
  <c r="D225" i="6"/>
  <c r="D221" i="6"/>
  <c r="D217" i="6"/>
  <c r="D213" i="6"/>
  <c r="D209" i="6"/>
  <c r="D205" i="6"/>
  <c r="D201" i="6"/>
  <c r="D197" i="6"/>
  <c r="D193" i="6"/>
  <c r="D189" i="6"/>
  <c r="D185" i="6"/>
  <c r="D181" i="6"/>
  <c r="D177" i="6"/>
  <c r="D173" i="6"/>
  <c r="D169" i="6"/>
  <c r="D165" i="6"/>
  <c r="D161" i="6"/>
  <c r="D157" i="6"/>
  <c r="D153" i="6"/>
  <c r="D149" i="6"/>
  <c r="D145" i="6"/>
  <c r="D141" i="6"/>
  <c r="D137" i="6"/>
  <c r="D368" i="6"/>
  <c r="D364" i="6"/>
  <c r="D360" i="6"/>
  <c r="D356" i="6"/>
  <c r="D352" i="6"/>
  <c r="D348" i="6"/>
  <c r="D344" i="6"/>
  <c r="D340" i="6"/>
  <c r="D336" i="6"/>
  <c r="D332" i="6"/>
  <c r="D328" i="6"/>
  <c r="D324" i="6"/>
  <c r="D320" i="6"/>
  <c r="D316" i="6"/>
  <c r="D312" i="6"/>
  <c r="D308" i="6"/>
  <c r="D304" i="6"/>
  <c r="D300" i="6"/>
  <c r="D296" i="6"/>
  <c r="D292" i="6"/>
  <c r="D288" i="6"/>
  <c r="D284" i="6"/>
  <c r="D280" i="6"/>
  <c r="D276" i="6"/>
  <c r="D272" i="6"/>
  <c r="D268" i="6"/>
  <c r="D264" i="6"/>
  <c r="D260" i="6"/>
  <c r="D256" i="6"/>
  <c r="D252" i="6"/>
  <c r="D248" i="6"/>
  <c r="D244" i="6"/>
  <c r="D240" i="6"/>
  <c r="D236" i="6"/>
  <c r="D232" i="6"/>
  <c r="D228" i="6"/>
  <c r="D224" i="6"/>
  <c r="D220" i="6"/>
  <c r="D216" i="6"/>
  <c r="D212" i="6"/>
  <c r="D208" i="6"/>
  <c r="D204" i="6"/>
  <c r="D200" i="6"/>
  <c r="D196" i="6"/>
  <c r="D192" i="6"/>
  <c r="D188" i="6"/>
  <c r="D184" i="6"/>
  <c r="D180" i="6"/>
  <c r="D176" i="6"/>
  <c r="D172" i="6"/>
  <c r="D168" i="6"/>
  <c r="D164" i="6"/>
  <c r="D160" i="6"/>
  <c r="D156" i="6"/>
  <c r="D152" i="6"/>
  <c r="D148" i="6"/>
  <c r="D144" i="6"/>
  <c r="D140" i="6"/>
  <c r="D136" i="6"/>
  <c r="D132" i="6"/>
  <c r="D128" i="6"/>
  <c r="D124" i="6"/>
  <c r="D120" i="6"/>
  <c r="D116" i="6"/>
  <c r="D112" i="6"/>
  <c r="D108" i="6"/>
  <c r="D104" i="6"/>
  <c r="D100" i="6"/>
  <c r="D96" i="6"/>
  <c r="D92" i="6"/>
  <c r="D88" i="6"/>
  <c r="D84" i="6"/>
  <c r="D367" i="6"/>
  <c r="D363" i="6"/>
  <c r="D359" i="6"/>
  <c r="D355" i="6"/>
  <c r="D351" i="6"/>
  <c r="D347" i="6"/>
  <c r="D343" i="6"/>
  <c r="D339" i="6"/>
  <c r="D335" i="6"/>
  <c r="D331" i="6"/>
  <c r="D327" i="6"/>
  <c r="D323" i="6"/>
  <c r="D319" i="6"/>
  <c r="D315" i="6"/>
  <c r="D311" i="6"/>
  <c r="D307" i="6"/>
  <c r="D303" i="6"/>
  <c r="D299" i="6"/>
  <c r="D295" i="6"/>
  <c r="D291" i="6"/>
  <c r="D287" i="6"/>
  <c r="D283" i="6"/>
  <c r="D279" i="6"/>
  <c r="D275" i="6"/>
  <c r="D271" i="6"/>
  <c r="D267" i="6"/>
  <c r="D263" i="6"/>
  <c r="D259" i="6"/>
  <c r="D255" i="6"/>
  <c r="D251" i="6"/>
  <c r="D247" i="6"/>
  <c r="D243" i="6"/>
  <c r="D239" i="6"/>
  <c r="D235" i="6"/>
  <c r="D231" i="6"/>
  <c r="D227" i="6"/>
  <c r="D223" i="6"/>
  <c r="D219" i="6"/>
  <c r="D215" i="6"/>
  <c r="D211" i="6"/>
  <c r="D207" i="6"/>
  <c r="D203" i="6"/>
  <c r="D199" i="6"/>
  <c r="D195" i="6"/>
  <c r="D191" i="6"/>
  <c r="D187" i="6"/>
  <c r="D183" i="6"/>
  <c r="D179" i="6"/>
  <c r="D175" i="6"/>
  <c r="D171" i="6"/>
  <c r="D167" i="6"/>
  <c r="D163" i="6"/>
  <c r="D159" i="6"/>
  <c r="D155" i="6"/>
  <c r="D151" i="6"/>
  <c r="D147" i="6"/>
  <c r="D143" i="6"/>
  <c r="D139" i="6"/>
  <c r="D135" i="6"/>
  <c r="D131" i="6"/>
  <c r="D127" i="6"/>
  <c r="D123" i="6"/>
  <c r="D119" i="6"/>
  <c r="D115" i="6"/>
  <c r="D111" i="6"/>
  <c r="D107" i="6"/>
  <c r="D103" i="6"/>
  <c r="D99" i="6"/>
  <c r="D95" i="6"/>
  <c r="D91" i="6"/>
  <c r="D87" i="6"/>
  <c r="D83" i="6"/>
  <c r="D10" i="6"/>
  <c r="D48" i="6"/>
  <c r="D44" i="6"/>
  <c r="D40" i="6"/>
  <c r="D36" i="6"/>
  <c r="D32" i="6"/>
  <c r="D28" i="6"/>
  <c r="D24" i="6"/>
  <c r="D20" i="6"/>
  <c r="D16" i="6"/>
  <c r="D12" i="6"/>
  <c r="D55" i="6"/>
  <c r="D59" i="6"/>
  <c r="D63" i="6"/>
  <c r="D67" i="6"/>
  <c r="D71" i="6"/>
  <c r="D75" i="6"/>
  <c r="D79" i="6"/>
  <c r="D85" i="6"/>
  <c r="D93" i="6"/>
  <c r="D101" i="6"/>
  <c r="D109" i="6"/>
  <c r="D117" i="6"/>
  <c r="D125" i="6"/>
  <c r="D133" i="6"/>
  <c r="D146" i="6"/>
  <c r="D162" i="6"/>
  <c r="D178" i="6"/>
  <c r="D194" i="6"/>
  <c r="D210" i="6"/>
  <c r="D226" i="6"/>
  <c r="D242" i="6"/>
  <c r="D258" i="6"/>
  <c r="D274" i="6"/>
  <c r="D290" i="6"/>
  <c r="D306" i="6"/>
  <c r="D322" i="6"/>
  <c r="D338" i="6"/>
  <c r="D354" i="6"/>
  <c r="D51" i="6"/>
  <c r="D47" i="6"/>
  <c r="D43" i="6"/>
  <c r="D39" i="6"/>
  <c r="D35" i="6"/>
  <c r="D31" i="6"/>
  <c r="D27" i="6"/>
  <c r="D23" i="6"/>
  <c r="D19" i="6"/>
  <c r="D15" i="6"/>
  <c r="D11" i="6"/>
  <c r="D52" i="6"/>
  <c r="D56" i="6"/>
  <c r="D60" i="6"/>
  <c r="D64" i="6"/>
  <c r="D68" i="6"/>
  <c r="D72" i="6"/>
  <c r="D76" i="6"/>
  <c r="D80" i="6"/>
  <c r="D86" i="6"/>
  <c r="D94" i="6"/>
  <c r="D102" i="6"/>
  <c r="D110" i="6"/>
  <c r="D118" i="6"/>
  <c r="D126" i="6"/>
  <c r="D134" i="6"/>
  <c r="D150" i="6"/>
  <c r="D166" i="6"/>
  <c r="D182" i="6"/>
  <c r="D198" i="6"/>
  <c r="D214" i="6"/>
  <c r="D230" i="6"/>
  <c r="D246" i="6"/>
  <c r="D262" i="6"/>
  <c r="D278" i="6"/>
  <c r="D294" i="6"/>
  <c r="D310" i="6"/>
  <c r="D326" i="6"/>
  <c r="D342" i="6"/>
  <c r="D358" i="6"/>
  <c r="C10" i="4"/>
  <c r="E10" i="4" s="1"/>
  <c r="H3" i="4"/>
  <c r="H4" i="4"/>
  <c r="A10" i="4"/>
  <c r="A10" i="3"/>
  <c r="H3" i="3"/>
  <c r="C10" i="3"/>
  <c r="H4" i="3"/>
  <c r="J6" i="5" l="1"/>
  <c r="K6" i="5" s="1"/>
  <c r="F9" i="6"/>
  <c r="C10" i="6" s="1"/>
  <c r="E10" i="6" s="1"/>
  <c r="A10" i="6"/>
  <c r="G10" i="4"/>
  <c r="I10" i="4" s="1"/>
  <c r="B10" i="4"/>
  <c r="A11" i="4"/>
  <c r="D10" i="4"/>
  <c r="G10" i="3"/>
  <c r="C6" i="5" s="1"/>
  <c r="D6" i="5" s="1"/>
  <c r="B10" i="3"/>
  <c r="A11" i="3"/>
  <c r="D10" i="3"/>
  <c r="F10" i="6" l="1"/>
  <c r="C11" i="6" s="1"/>
  <c r="H7" i="5"/>
  <c r="A11" i="6"/>
  <c r="I10" i="3"/>
  <c r="C6" i="1"/>
  <c r="D6" i="1" s="1"/>
  <c r="F10" i="3"/>
  <c r="H10" i="3" s="1"/>
  <c r="B11" i="4"/>
  <c r="A12" i="4"/>
  <c r="D11" i="4"/>
  <c r="F10" i="4"/>
  <c r="H10" i="4" s="1"/>
  <c r="B11" i="3"/>
  <c r="A12" i="3"/>
  <c r="D11" i="3"/>
  <c r="J7" i="5" l="1"/>
  <c r="K7" i="5" s="1"/>
  <c r="A12" i="6"/>
  <c r="E6" i="1"/>
  <c r="F6" i="1" s="1"/>
  <c r="C11" i="3"/>
  <c r="C11" i="4"/>
  <c r="E11" i="4" s="1"/>
  <c r="B12" i="4"/>
  <c r="A13" i="4"/>
  <c r="D12" i="4"/>
  <c r="B12" i="3"/>
  <c r="A13" i="3"/>
  <c r="D12" i="3"/>
  <c r="G11" i="3"/>
  <c r="A13" i="6" l="1"/>
  <c r="E11" i="6"/>
  <c r="H8" i="5" s="1"/>
  <c r="C7" i="5"/>
  <c r="D7" i="5" s="1"/>
  <c r="E6" i="5"/>
  <c r="B13" i="4"/>
  <c r="A14" i="4"/>
  <c r="D13" i="4"/>
  <c r="G11" i="4"/>
  <c r="B13" i="3"/>
  <c r="A14" i="3"/>
  <c r="D13" i="3"/>
  <c r="I11" i="3"/>
  <c r="F11" i="3"/>
  <c r="H11" i="3" s="1"/>
  <c r="F6" i="5" l="1"/>
  <c r="M6" i="5" s="1"/>
  <c r="F11" i="6"/>
  <c r="C12" i="6" s="1"/>
  <c r="A14" i="6"/>
  <c r="C7" i="1"/>
  <c r="D7" i="1" s="1"/>
  <c r="E7" i="5"/>
  <c r="I11" i="4"/>
  <c r="F11" i="4"/>
  <c r="H11" i="4" s="1"/>
  <c r="B14" i="4"/>
  <c r="A15" i="4"/>
  <c r="D14" i="4"/>
  <c r="C12" i="3"/>
  <c r="B14" i="3"/>
  <c r="A15" i="3"/>
  <c r="D14" i="3"/>
  <c r="F7" i="5" l="1"/>
  <c r="M7" i="5" s="1"/>
  <c r="J8" i="5"/>
  <c r="K8" i="5" s="1"/>
  <c r="A15" i="6"/>
  <c r="E12" i="6"/>
  <c r="H9" i="5" s="1"/>
  <c r="E7" i="1"/>
  <c r="F7" i="1" s="1"/>
  <c r="C12" i="4"/>
  <c r="E12" i="4" s="1"/>
  <c r="B15" i="4"/>
  <c r="A16" i="4"/>
  <c r="D15" i="4"/>
  <c r="B15" i="3"/>
  <c r="A16" i="3"/>
  <c r="D15" i="3"/>
  <c r="G12" i="3"/>
  <c r="F12" i="6" l="1"/>
  <c r="A16" i="6"/>
  <c r="C8" i="5"/>
  <c r="D8" i="5" s="1"/>
  <c r="B16" i="4"/>
  <c r="A17" i="4"/>
  <c r="D16" i="4"/>
  <c r="G12" i="4"/>
  <c r="I12" i="3"/>
  <c r="F12" i="3"/>
  <c r="H12" i="3" s="1"/>
  <c r="C13" i="3" s="1"/>
  <c r="B16" i="3"/>
  <c r="A17" i="3"/>
  <c r="D16" i="3"/>
  <c r="J9" i="5" l="1"/>
  <c r="K9" i="5" s="1"/>
  <c r="A17" i="6"/>
  <c r="E8" i="5"/>
  <c r="C8" i="1"/>
  <c r="D8" i="1" s="1"/>
  <c r="F12" i="4"/>
  <c r="H12" i="4" s="1"/>
  <c r="I12" i="4"/>
  <c r="B17" i="4"/>
  <c r="A18" i="4"/>
  <c r="D17" i="4"/>
  <c r="G13" i="3"/>
  <c r="B17" i="3"/>
  <c r="A18" i="3"/>
  <c r="D17" i="3"/>
  <c r="F8" i="5" l="1"/>
  <c r="M8" i="5" s="1"/>
  <c r="C13" i="6"/>
  <c r="A18" i="6"/>
  <c r="C9" i="5"/>
  <c r="D9" i="5" s="1"/>
  <c r="C13" i="4"/>
  <c r="E13" i="4" s="1"/>
  <c r="B18" i="4"/>
  <c r="A19" i="4"/>
  <c r="D18" i="4"/>
  <c r="F13" i="3"/>
  <c r="H13" i="3" s="1"/>
  <c r="C14" i="3" s="1"/>
  <c r="I13" i="3"/>
  <c r="B18" i="3"/>
  <c r="A19" i="3"/>
  <c r="D18" i="3"/>
  <c r="E13" i="6" l="1"/>
  <c r="H10" i="5" s="1"/>
  <c r="A19" i="6"/>
  <c r="E8" i="1"/>
  <c r="F8" i="1" s="1"/>
  <c r="E9" i="5"/>
  <c r="B19" i="4"/>
  <c r="A20" i="4"/>
  <c r="D19" i="4"/>
  <c r="G13" i="4"/>
  <c r="B19" i="3"/>
  <c r="A20" i="3"/>
  <c r="D19" i="3"/>
  <c r="G14" i="3"/>
  <c r="F9" i="5" l="1"/>
  <c r="M9" i="5" s="1"/>
  <c r="F13" i="6"/>
  <c r="C14" i="6" s="1"/>
  <c r="A20" i="6"/>
  <c r="C10" i="5"/>
  <c r="D10" i="5" s="1"/>
  <c r="C9" i="1"/>
  <c r="D9" i="1" s="1"/>
  <c r="F13" i="4"/>
  <c r="H13" i="4" s="1"/>
  <c r="C14" i="4" s="1"/>
  <c r="E14" i="4" s="1"/>
  <c r="I13" i="4"/>
  <c r="B20" i="4"/>
  <c r="A21" i="4"/>
  <c r="D20" i="4"/>
  <c r="B20" i="3"/>
  <c r="A21" i="3"/>
  <c r="D20" i="3"/>
  <c r="F14" i="3"/>
  <c r="H14" i="3" s="1"/>
  <c r="C15" i="3" s="1"/>
  <c r="I14" i="3"/>
  <c r="J10" i="5" l="1"/>
  <c r="K10" i="5" s="1"/>
  <c r="E14" i="6"/>
  <c r="A21" i="6"/>
  <c r="E9" i="1"/>
  <c r="F9" i="1" s="1"/>
  <c r="E10" i="5"/>
  <c r="G14" i="4"/>
  <c r="B21" i="4"/>
  <c r="A22" i="4"/>
  <c r="D21" i="4"/>
  <c r="G15" i="3"/>
  <c r="B21" i="3"/>
  <c r="A22" i="3"/>
  <c r="D21" i="3"/>
  <c r="F14" i="6" l="1"/>
  <c r="C15" i="6" s="1"/>
  <c r="H11" i="5"/>
  <c r="F10" i="5"/>
  <c r="M10" i="5" s="1"/>
  <c r="A22" i="6"/>
  <c r="C10" i="1"/>
  <c r="D10" i="1" s="1"/>
  <c r="C11" i="5"/>
  <c r="D11" i="5" s="1"/>
  <c r="B22" i="4"/>
  <c r="A23" i="4"/>
  <c r="D22" i="4"/>
  <c r="F14" i="4"/>
  <c r="H14" i="4" s="1"/>
  <c r="C15" i="4" s="1"/>
  <c r="E15" i="4" s="1"/>
  <c r="I14" i="4"/>
  <c r="B22" i="3"/>
  <c r="A23" i="3"/>
  <c r="D22" i="3"/>
  <c r="F15" i="3"/>
  <c r="H15" i="3" s="1"/>
  <c r="C16" i="3" s="1"/>
  <c r="I15" i="3"/>
  <c r="J11" i="5" l="1"/>
  <c r="K11" i="5" s="1"/>
  <c r="E15" i="6"/>
  <c r="A23" i="6"/>
  <c r="E11" i="5"/>
  <c r="F11" i="5" s="1"/>
  <c r="E10" i="1"/>
  <c r="F10" i="1" s="1"/>
  <c r="G15" i="4"/>
  <c r="B23" i="4"/>
  <c r="A24" i="4"/>
  <c r="D23" i="4"/>
  <c r="G16" i="3"/>
  <c r="B23" i="3"/>
  <c r="A24" i="3"/>
  <c r="D23" i="3"/>
  <c r="F15" i="6" l="1"/>
  <c r="C16" i="6" s="1"/>
  <c r="H12" i="5"/>
  <c r="M11" i="5"/>
  <c r="A24" i="6"/>
  <c r="C12" i="5"/>
  <c r="D12" i="5" s="1"/>
  <c r="C11" i="1"/>
  <c r="D11" i="1" s="1"/>
  <c r="B24" i="4"/>
  <c r="A25" i="4"/>
  <c r="D24" i="4"/>
  <c r="F15" i="4"/>
  <c r="H15" i="4" s="1"/>
  <c r="C16" i="4" s="1"/>
  <c r="E16" i="4" s="1"/>
  <c r="I15" i="4"/>
  <c r="B24" i="3"/>
  <c r="A25" i="3"/>
  <c r="D24" i="3"/>
  <c r="F16" i="3"/>
  <c r="H16" i="3" s="1"/>
  <c r="C17" i="3" s="1"/>
  <c r="I16" i="3"/>
  <c r="J12" i="5" l="1"/>
  <c r="K12" i="5" s="1"/>
  <c r="E16" i="6"/>
  <c r="A25" i="6"/>
  <c r="E11" i="1"/>
  <c r="F11" i="1" s="1"/>
  <c r="E12" i="5"/>
  <c r="G16" i="4"/>
  <c r="B25" i="4"/>
  <c r="A26" i="4"/>
  <c r="D25" i="4"/>
  <c r="B25" i="3"/>
  <c r="A26" i="3"/>
  <c r="D25" i="3"/>
  <c r="G17" i="3"/>
  <c r="F16" i="6" l="1"/>
  <c r="C17" i="6" s="1"/>
  <c r="H13" i="5"/>
  <c r="F12" i="5"/>
  <c r="M12" i="5" s="1"/>
  <c r="A26" i="6"/>
  <c r="C13" i="5"/>
  <c r="D13" i="5" s="1"/>
  <c r="C12" i="1"/>
  <c r="D12" i="1" s="1"/>
  <c r="F16" i="4"/>
  <c r="H16" i="4" s="1"/>
  <c r="C17" i="4" s="1"/>
  <c r="E17" i="4" s="1"/>
  <c r="I16" i="4"/>
  <c r="B26" i="4"/>
  <c r="A27" i="4"/>
  <c r="D26" i="4"/>
  <c r="F17" i="3"/>
  <c r="H17" i="3" s="1"/>
  <c r="C18" i="3" s="1"/>
  <c r="I17" i="3"/>
  <c r="B26" i="3"/>
  <c r="A27" i="3"/>
  <c r="D26" i="3"/>
  <c r="J13" i="5" l="1"/>
  <c r="K13" i="5" s="1"/>
  <c r="E17" i="6"/>
  <c r="A27" i="6"/>
  <c r="E13" i="5"/>
  <c r="E12" i="1"/>
  <c r="F12" i="1" s="1"/>
  <c r="B27" i="4"/>
  <c r="A28" i="4"/>
  <c r="D27" i="4"/>
  <c r="G17" i="4"/>
  <c r="B27" i="3"/>
  <c r="A28" i="3"/>
  <c r="D27" i="3"/>
  <c r="G18" i="3"/>
  <c r="F17" i="6" l="1"/>
  <c r="H14" i="5"/>
  <c r="F13" i="5"/>
  <c r="M13" i="5" s="1"/>
  <c r="C18" i="6"/>
  <c r="A28" i="6"/>
  <c r="C14" i="5"/>
  <c r="D14" i="5" s="1"/>
  <c r="C13" i="1"/>
  <c r="D13" i="1" s="1"/>
  <c r="F17" i="4"/>
  <c r="H17" i="4" s="1"/>
  <c r="C18" i="4" s="1"/>
  <c r="E18" i="4" s="1"/>
  <c r="I17" i="4"/>
  <c r="B28" i="4"/>
  <c r="A29" i="4"/>
  <c r="D28" i="4"/>
  <c r="F18" i="3"/>
  <c r="H18" i="3" s="1"/>
  <c r="C19" i="3" s="1"/>
  <c r="I18" i="3"/>
  <c r="B28" i="3"/>
  <c r="A29" i="3"/>
  <c r="D28" i="3"/>
  <c r="J14" i="5" l="1"/>
  <c r="K14" i="5" s="1"/>
  <c r="E18" i="6"/>
  <c r="H15" i="5" s="1"/>
  <c r="A29" i="6"/>
  <c r="E14" i="5"/>
  <c r="F14" i="5" s="1"/>
  <c r="E13" i="1"/>
  <c r="F13" i="1" s="1"/>
  <c r="B29" i="4"/>
  <c r="A30" i="4"/>
  <c r="D29" i="4"/>
  <c r="G18" i="4"/>
  <c r="G19" i="3"/>
  <c r="B29" i="3"/>
  <c r="A30" i="3"/>
  <c r="D29" i="3"/>
  <c r="F18" i="6" l="1"/>
  <c r="C19" i="6" s="1"/>
  <c r="M14" i="5"/>
  <c r="A30" i="6"/>
  <c r="C14" i="1"/>
  <c r="D14" i="1" s="1"/>
  <c r="C15" i="5"/>
  <c r="D15" i="5" s="1"/>
  <c r="F18" i="4"/>
  <c r="H18" i="4" s="1"/>
  <c r="C19" i="4" s="1"/>
  <c r="E19" i="4" s="1"/>
  <c r="I18" i="4"/>
  <c r="B30" i="4"/>
  <c r="A31" i="4"/>
  <c r="D30" i="4"/>
  <c r="F19" i="3"/>
  <c r="H19" i="3" s="1"/>
  <c r="C20" i="3" s="1"/>
  <c r="I19" i="3"/>
  <c r="B30" i="3"/>
  <c r="A31" i="3"/>
  <c r="D30" i="3"/>
  <c r="J15" i="5" l="1"/>
  <c r="K15" i="5" s="1"/>
  <c r="E19" i="6"/>
  <c r="A31" i="6"/>
  <c r="E15" i="5"/>
  <c r="F15" i="5" s="1"/>
  <c r="E14" i="1"/>
  <c r="F14" i="1" s="1"/>
  <c r="G19" i="4"/>
  <c r="B31" i="4"/>
  <c r="A32" i="4"/>
  <c r="D31" i="4"/>
  <c r="B31" i="3"/>
  <c r="A32" i="3"/>
  <c r="D31" i="3"/>
  <c r="G20" i="3"/>
  <c r="F19" i="6" l="1"/>
  <c r="C20" i="6" s="1"/>
  <c r="H16" i="5"/>
  <c r="M15" i="5"/>
  <c r="A32" i="6"/>
  <c r="C16" i="5"/>
  <c r="D16" i="5" s="1"/>
  <c r="C15" i="1"/>
  <c r="D15" i="1" s="1"/>
  <c r="F19" i="4"/>
  <c r="H19" i="4" s="1"/>
  <c r="C20" i="4" s="1"/>
  <c r="E20" i="4" s="1"/>
  <c r="I19" i="4"/>
  <c r="B32" i="4"/>
  <c r="A33" i="4"/>
  <c r="D32" i="4"/>
  <c r="F20" i="3"/>
  <c r="H20" i="3" s="1"/>
  <c r="C21" i="3" s="1"/>
  <c r="I20" i="3"/>
  <c r="B32" i="3"/>
  <c r="A33" i="3"/>
  <c r="D32" i="3"/>
  <c r="J16" i="5" l="1"/>
  <c r="K16" i="5" s="1"/>
  <c r="E20" i="6"/>
  <c r="A33" i="6"/>
  <c r="E15" i="1"/>
  <c r="F15" i="1" s="1"/>
  <c r="E16" i="5"/>
  <c r="F16" i="5" s="1"/>
  <c r="G20" i="4"/>
  <c r="B33" i="4"/>
  <c r="A34" i="4"/>
  <c r="D33" i="4"/>
  <c r="B33" i="3"/>
  <c r="A34" i="3"/>
  <c r="D33" i="3"/>
  <c r="G21" i="3"/>
  <c r="F20" i="6" l="1"/>
  <c r="C21" i="6" s="1"/>
  <c r="H17" i="5"/>
  <c r="M16" i="5"/>
  <c r="A34" i="6"/>
  <c r="C17" i="5"/>
  <c r="D17" i="5" s="1"/>
  <c r="C16" i="1"/>
  <c r="D16" i="1" s="1"/>
  <c r="F20" i="4"/>
  <c r="H20" i="4" s="1"/>
  <c r="C21" i="4" s="1"/>
  <c r="E21" i="4" s="1"/>
  <c r="I20" i="4"/>
  <c r="B34" i="4"/>
  <c r="A35" i="4"/>
  <c r="D34" i="4"/>
  <c r="B34" i="3"/>
  <c r="A35" i="3"/>
  <c r="D34" i="3"/>
  <c r="F21" i="3"/>
  <c r="H21" i="3" s="1"/>
  <c r="C22" i="3" s="1"/>
  <c r="I21" i="3"/>
  <c r="J17" i="5" l="1"/>
  <c r="K17" i="5" s="1"/>
  <c r="E21" i="6"/>
  <c r="A35" i="6"/>
  <c r="E16" i="1"/>
  <c r="F16" i="1" s="1"/>
  <c r="E17" i="5"/>
  <c r="G21" i="4"/>
  <c r="B35" i="4"/>
  <c r="A36" i="4"/>
  <c r="D35" i="4"/>
  <c r="G22" i="3"/>
  <c r="B35" i="3"/>
  <c r="A36" i="3"/>
  <c r="D35" i="3"/>
  <c r="F21" i="6" l="1"/>
  <c r="C22" i="6" s="1"/>
  <c r="H18" i="5"/>
  <c r="F17" i="5"/>
  <c r="M17" i="5" s="1"/>
  <c r="A36" i="6"/>
  <c r="C18" i="5"/>
  <c r="D18" i="5" s="1"/>
  <c r="C17" i="1"/>
  <c r="D17" i="1" s="1"/>
  <c r="F21" i="4"/>
  <c r="H21" i="4" s="1"/>
  <c r="C22" i="4" s="1"/>
  <c r="E22" i="4" s="1"/>
  <c r="I21" i="4"/>
  <c r="B36" i="4"/>
  <c r="A37" i="4"/>
  <c r="D36" i="4"/>
  <c r="F22" i="3"/>
  <c r="H22" i="3" s="1"/>
  <c r="C23" i="3" s="1"/>
  <c r="I22" i="3"/>
  <c r="B36" i="3"/>
  <c r="A37" i="3"/>
  <c r="D36" i="3"/>
  <c r="J18" i="5" l="1"/>
  <c r="K18" i="5" s="1"/>
  <c r="E22" i="6"/>
  <c r="A37" i="6"/>
  <c r="E17" i="1"/>
  <c r="F17" i="1" s="1"/>
  <c r="E18" i="5"/>
  <c r="F18" i="5" s="1"/>
  <c r="G22" i="4"/>
  <c r="B37" i="4"/>
  <c r="A38" i="4"/>
  <c r="D37" i="4"/>
  <c r="B37" i="3"/>
  <c r="A38" i="3"/>
  <c r="D37" i="3"/>
  <c r="G23" i="3"/>
  <c r="F22" i="6" l="1"/>
  <c r="C23" i="6" s="1"/>
  <c r="H19" i="5"/>
  <c r="M18" i="5"/>
  <c r="A38" i="6"/>
  <c r="C19" i="5"/>
  <c r="D19" i="5" s="1"/>
  <c r="C18" i="1"/>
  <c r="D18" i="1" s="1"/>
  <c r="F22" i="4"/>
  <c r="H22" i="4" s="1"/>
  <c r="C23" i="4" s="1"/>
  <c r="E23" i="4" s="1"/>
  <c r="I22" i="4"/>
  <c r="B38" i="4"/>
  <c r="A39" i="4"/>
  <c r="D38" i="4"/>
  <c r="F23" i="3"/>
  <c r="H23" i="3" s="1"/>
  <c r="C24" i="3" s="1"/>
  <c r="I23" i="3"/>
  <c r="B38" i="3"/>
  <c r="A39" i="3"/>
  <c r="D38" i="3"/>
  <c r="J19" i="5" l="1"/>
  <c r="K19" i="5" s="1"/>
  <c r="E23" i="6"/>
  <c r="A39" i="6"/>
  <c r="E18" i="1"/>
  <c r="F18" i="1" s="1"/>
  <c r="E19" i="5"/>
  <c r="F19" i="5" s="1"/>
  <c r="G23" i="4"/>
  <c r="B39" i="4"/>
  <c r="A40" i="4"/>
  <c r="D39" i="4"/>
  <c r="G24" i="3"/>
  <c r="B39" i="3"/>
  <c r="A40" i="3"/>
  <c r="D39" i="3"/>
  <c r="F23" i="6" l="1"/>
  <c r="C24" i="6" s="1"/>
  <c r="H20" i="5"/>
  <c r="M19" i="5"/>
  <c r="A40" i="6"/>
  <c r="C20" i="5"/>
  <c r="D20" i="5" s="1"/>
  <c r="C19" i="1"/>
  <c r="D19" i="1" s="1"/>
  <c r="F23" i="4"/>
  <c r="H23" i="4" s="1"/>
  <c r="C24" i="4" s="1"/>
  <c r="E24" i="4" s="1"/>
  <c r="I23" i="4"/>
  <c r="B40" i="4"/>
  <c r="A41" i="4"/>
  <c r="D40" i="4"/>
  <c r="B40" i="3"/>
  <c r="A41" i="3"/>
  <c r="D40" i="3"/>
  <c r="F24" i="3"/>
  <c r="H24" i="3" s="1"/>
  <c r="C25" i="3" s="1"/>
  <c r="I24" i="3"/>
  <c r="J20" i="5" l="1"/>
  <c r="K20" i="5" s="1"/>
  <c r="E24" i="6"/>
  <c r="A41" i="6"/>
  <c r="E19" i="1"/>
  <c r="F19" i="1" s="1"/>
  <c r="E20" i="5"/>
  <c r="F20" i="5" s="1"/>
  <c r="G24" i="4"/>
  <c r="B41" i="4"/>
  <c r="A42" i="4"/>
  <c r="D41" i="4"/>
  <c r="G25" i="3"/>
  <c r="B41" i="3"/>
  <c r="A42" i="3"/>
  <c r="D41" i="3"/>
  <c r="F24" i="6" l="1"/>
  <c r="H21" i="5"/>
  <c r="M20" i="5"/>
  <c r="C25" i="6"/>
  <c r="A42" i="6"/>
  <c r="C21" i="5"/>
  <c r="D21" i="5" s="1"/>
  <c r="C20" i="1"/>
  <c r="D20" i="1" s="1"/>
  <c r="F24" i="4"/>
  <c r="H24" i="4" s="1"/>
  <c r="C25" i="4" s="1"/>
  <c r="E25" i="4" s="1"/>
  <c r="I24" i="4"/>
  <c r="B42" i="4"/>
  <c r="A43" i="4"/>
  <c r="D42" i="4"/>
  <c r="B42" i="3"/>
  <c r="A43" i="3"/>
  <c r="D42" i="3"/>
  <c r="F25" i="3"/>
  <c r="H25" i="3" s="1"/>
  <c r="C26" i="3" s="1"/>
  <c r="I25" i="3"/>
  <c r="J21" i="5" l="1"/>
  <c r="K21" i="5" s="1"/>
  <c r="E25" i="6"/>
  <c r="A43" i="6"/>
  <c r="E20" i="1"/>
  <c r="F20" i="1" s="1"/>
  <c r="E21" i="5"/>
  <c r="F21" i="5" s="1"/>
  <c r="G25" i="4"/>
  <c r="B43" i="4"/>
  <c r="A44" i="4"/>
  <c r="D43" i="4"/>
  <c r="G26" i="3"/>
  <c r="B43" i="3"/>
  <c r="A44" i="3"/>
  <c r="D43" i="3"/>
  <c r="F25" i="6" l="1"/>
  <c r="C26" i="6" s="1"/>
  <c r="H22" i="5"/>
  <c r="M21" i="5"/>
  <c r="A44" i="6"/>
  <c r="C22" i="5"/>
  <c r="D22" i="5" s="1"/>
  <c r="C21" i="1"/>
  <c r="D21" i="1" s="1"/>
  <c r="F25" i="4"/>
  <c r="H25" i="4" s="1"/>
  <c r="C26" i="4" s="1"/>
  <c r="E26" i="4" s="1"/>
  <c r="I25" i="4"/>
  <c r="B44" i="4"/>
  <c r="A45" i="4"/>
  <c r="D44" i="4"/>
  <c r="B44" i="3"/>
  <c r="A45" i="3"/>
  <c r="D44" i="3"/>
  <c r="F26" i="3"/>
  <c r="H26" i="3" s="1"/>
  <c r="C27" i="3" s="1"/>
  <c r="I26" i="3"/>
  <c r="J22" i="5" l="1"/>
  <c r="K22" i="5" s="1"/>
  <c r="E26" i="6"/>
  <c r="A45" i="6"/>
  <c r="E22" i="5"/>
  <c r="G26" i="4"/>
  <c r="B45" i="4"/>
  <c r="A46" i="4"/>
  <c r="D45" i="4"/>
  <c r="B45" i="3"/>
  <c r="A46" i="3"/>
  <c r="D45" i="3"/>
  <c r="G27" i="3"/>
  <c r="F26" i="6" l="1"/>
  <c r="H23" i="5"/>
  <c r="F22" i="5"/>
  <c r="M22" i="5" s="1"/>
  <c r="C27" i="6"/>
  <c r="A46" i="6"/>
  <c r="C23" i="5"/>
  <c r="D23" i="5" s="1"/>
  <c r="C22" i="1"/>
  <c r="D22" i="1" s="1"/>
  <c r="F26" i="4"/>
  <c r="H26" i="4" s="1"/>
  <c r="C27" i="4" s="1"/>
  <c r="E27" i="4" s="1"/>
  <c r="I26" i="4"/>
  <c r="B46" i="4"/>
  <c r="A47" i="4"/>
  <c r="D46" i="4"/>
  <c r="F27" i="3"/>
  <c r="H27" i="3" s="1"/>
  <c r="C28" i="3" s="1"/>
  <c r="I27" i="3"/>
  <c r="B46" i="3"/>
  <c r="A47" i="3"/>
  <c r="D46" i="3"/>
  <c r="J23" i="5" l="1"/>
  <c r="K23" i="5" s="1"/>
  <c r="E27" i="6"/>
  <c r="A47" i="6"/>
  <c r="E23" i="5"/>
  <c r="F23" i="5" s="1"/>
  <c r="G27" i="4"/>
  <c r="B47" i="4"/>
  <c r="A48" i="4"/>
  <c r="D47" i="4"/>
  <c r="G28" i="3"/>
  <c r="B47" i="3"/>
  <c r="A48" i="3"/>
  <c r="D47" i="3"/>
  <c r="F27" i="6" l="1"/>
  <c r="H24" i="5"/>
  <c r="M23" i="5"/>
  <c r="C28" i="6"/>
  <c r="A48" i="6"/>
  <c r="C24" i="5"/>
  <c r="D24" i="5" s="1"/>
  <c r="C23" i="1"/>
  <c r="D23" i="1" s="1"/>
  <c r="F27" i="4"/>
  <c r="H27" i="4" s="1"/>
  <c r="C28" i="4" s="1"/>
  <c r="E28" i="4" s="1"/>
  <c r="I27" i="4"/>
  <c r="B48" i="4"/>
  <c r="A49" i="4"/>
  <c r="D48" i="4"/>
  <c r="F28" i="3"/>
  <c r="H28" i="3" s="1"/>
  <c r="C29" i="3" s="1"/>
  <c r="I28" i="3"/>
  <c r="B48" i="3"/>
  <c r="A49" i="3"/>
  <c r="D48" i="3"/>
  <c r="J24" i="5" l="1"/>
  <c r="K24" i="5" s="1"/>
  <c r="E28" i="6"/>
  <c r="A49" i="6"/>
  <c r="E23" i="1"/>
  <c r="F23" i="1" s="1"/>
  <c r="E24" i="5"/>
  <c r="F24" i="5" s="1"/>
  <c r="G28" i="4"/>
  <c r="B49" i="4"/>
  <c r="A50" i="4"/>
  <c r="D49" i="4"/>
  <c r="G29" i="3"/>
  <c r="B49" i="3"/>
  <c r="A50" i="3"/>
  <c r="D49" i="3"/>
  <c r="F28" i="6" l="1"/>
  <c r="C29" i="6" s="1"/>
  <c r="H25" i="5"/>
  <c r="M24" i="5"/>
  <c r="A50" i="6"/>
  <c r="C25" i="5"/>
  <c r="D25" i="5" s="1"/>
  <c r="C24" i="1"/>
  <c r="D24" i="1" s="1"/>
  <c r="F28" i="4"/>
  <c r="H28" i="4" s="1"/>
  <c r="C29" i="4" s="1"/>
  <c r="E29" i="4" s="1"/>
  <c r="I28" i="4"/>
  <c r="B50" i="4"/>
  <c r="A51" i="4"/>
  <c r="D50" i="4"/>
  <c r="F29" i="3"/>
  <c r="H29" i="3" s="1"/>
  <c r="C30" i="3" s="1"/>
  <c r="I29" i="3"/>
  <c r="B50" i="3"/>
  <c r="A51" i="3"/>
  <c r="D50" i="3"/>
  <c r="J25" i="5" l="1"/>
  <c r="K25" i="5" s="1"/>
  <c r="E29" i="6"/>
  <c r="A51" i="6"/>
  <c r="E25" i="5"/>
  <c r="G29" i="4"/>
  <c r="B51" i="4"/>
  <c r="A52" i="4"/>
  <c r="D51" i="4"/>
  <c r="G30" i="3"/>
  <c r="B51" i="3"/>
  <c r="A52" i="3"/>
  <c r="D51" i="3"/>
  <c r="F29" i="6" l="1"/>
  <c r="H26" i="5"/>
  <c r="F25" i="5"/>
  <c r="M25" i="5" s="1"/>
  <c r="C30" i="6"/>
  <c r="A52" i="6"/>
  <c r="C26" i="5"/>
  <c r="D26" i="5" s="1"/>
  <c r="C25" i="1"/>
  <c r="D25" i="1" s="1"/>
  <c r="F29" i="4"/>
  <c r="H29" i="4" s="1"/>
  <c r="C30" i="4" s="1"/>
  <c r="E30" i="4" s="1"/>
  <c r="I29" i="4"/>
  <c r="B52" i="4"/>
  <c r="A53" i="4"/>
  <c r="D52" i="4"/>
  <c r="B52" i="3"/>
  <c r="A53" i="3"/>
  <c r="D52" i="3"/>
  <c r="F30" i="3"/>
  <c r="H30" i="3" s="1"/>
  <c r="C31" i="3" s="1"/>
  <c r="I30" i="3"/>
  <c r="J26" i="5" l="1"/>
  <c r="K26" i="5" s="1"/>
  <c r="E30" i="6"/>
  <c r="A53" i="6"/>
  <c r="E25" i="1"/>
  <c r="F25" i="1" s="1"/>
  <c r="E26" i="5"/>
  <c r="F26" i="5" s="1"/>
  <c r="B53" i="4"/>
  <c r="A54" i="4"/>
  <c r="D53" i="4"/>
  <c r="G30" i="4"/>
  <c r="G31" i="3"/>
  <c r="B53" i="3"/>
  <c r="A54" i="3"/>
  <c r="D53" i="3"/>
  <c r="F30" i="6" l="1"/>
  <c r="H27" i="5"/>
  <c r="M26" i="5"/>
  <c r="C31" i="6"/>
  <c r="A54" i="6"/>
  <c r="C26" i="1"/>
  <c r="D26" i="1" s="1"/>
  <c r="C27" i="5"/>
  <c r="D27" i="5" s="1"/>
  <c r="F30" i="4"/>
  <c r="H30" i="4" s="1"/>
  <c r="C31" i="4" s="1"/>
  <c r="E31" i="4" s="1"/>
  <c r="I30" i="4"/>
  <c r="B54" i="4"/>
  <c r="A55" i="4"/>
  <c r="D54" i="4"/>
  <c r="B54" i="3"/>
  <c r="A55" i="3"/>
  <c r="D54" i="3"/>
  <c r="F31" i="3"/>
  <c r="H31" i="3" s="1"/>
  <c r="C32" i="3" s="1"/>
  <c r="I31" i="3"/>
  <c r="J27" i="5" l="1"/>
  <c r="K27" i="5" s="1"/>
  <c r="E31" i="6"/>
  <c r="A55" i="6"/>
  <c r="E27" i="5"/>
  <c r="F27" i="5" s="1"/>
  <c r="E26" i="1"/>
  <c r="F26" i="1" s="1"/>
  <c r="B55" i="4"/>
  <c r="A56" i="4"/>
  <c r="D55" i="4"/>
  <c r="G31" i="4"/>
  <c r="B55" i="3"/>
  <c r="A56" i="3"/>
  <c r="D55" i="3"/>
  <c r="G32" i="3"/>
  <c r="F31" i="6" l="1"/>
  <c r="H28" i="5"/>
  <c r="M27" i="5"/>
  <c r="C32" i="6"/>
  <c r="A56" i="6"/>
  <c r="C28" i="5"/>
  <c r="D28" i="5" s="1"/>
  <c r="C27" i="1"/>
  <c r="D27" i="1" s="1"/>
  <c r="F31" i="4"/>
  <c r="H31" i="4" s="1"/>
  <c r="C32" i="4" s="1"/>
  <c r="E32" i="4" s="1"/>
  <c r="I31" i="4"/>
  <c r="B56" i="4"/>
  <c r="A57" i="4"/>
  <c r="D56" i="4"/>
  <c r="F32" i="3"/>
  <c r="H32" i="3" s="1"/>
  <c r="C33" i="3" s="1"/>
  <c r="I32" i="3"/>
  <c r="B56" i="3"/>
  <c r="A57" i="3"/>
  <c r="D56" i="3"/>
  <c r="J28" i="5" l="1"/>
  <c r="K28" i="5" s="1"/>
  <c r="E32" i="6"/>
  <c r="A57" i="6"/>
  <c r="E27" i="1"/>
  <c r="F27" i="1" s="1"/>
  <c r="E28" i="5"/>
  <c r="F28" i="5" s="1"/>
  <c r="G32" i="4"/>
  <c r="B57" i="4"/>
  <c r="A58" i="4"/>
  <c r="D57" i="4"/>
  <c r="G33" i="3"/>
  <c r="B57" i="3"/>
  <c r="A58" i="3"/>
  <c r="D57" i="3"/>
  <c r="F32" i="6" l="1"/>
  <c r="C33" i="6" s="1"/>
  <c r="H29" i="5"/>
  <c r="M28" i="5"/>
  <c r="A58" i="6"/>
  <c r="C29" i="5"/>
  <c r="D29" i="5" s="1"/>
  <c r="C28" i="1"/>
  <c r="D28" i="1" s="1"/>
  <c r="F32" i="4"/>
  <c r="H32" i="4" s="1"/>
  <c r="C33" i="4" s="1"/>
  <c r="E33" i="4" s="1"/>
  <c r="I32" i="4"/>
  <c r="B58" i="4"/>
  <c r="A59" i="4"/>
  <c r="D58" i="4"/>
  <c r="F33" i="3"/>
  <c r="H33" i="3" s="1"/>
  <c r="C34" i="3" s="1"/>
  <c r="I33" i="3"/>
  <c r="B58" i="3"/>
  <c r="A59" i="3"/>
  <c r="D58" i="3"/>
  <c r="J29" i="5" l="1"/>
  <c r="K29" i="5" s="1"/>
  <c r="E33" i="6"/>
  <c r="A59" i="6"/>
  <c r="E29" i="5"/>
  <c r="F29" i="5" s="1"/>
  <c r="E28" i="1"/>
  <c r="F28" i="1" s="1"/>
  <c r="B59" i="4"/>
  <c r="A60" i="4"/>
  <c r="D59" i="4"/>
  <c r="G33" i="4"/>
  <c r="B59" i="3"/>
  <c r="A60" i="3"/>
  <c r="D59" i="3"/>
  <c r="G34" i="3"/>
  <c r="F33" i="6" l="1"/>
  <c r="H30" i="5"/>
  <c r="M29" i="5"/>
  <c r="C34" i="6"/>
  <c r="A60" i="6"/>
  <c r="C30" i="5"/>
  <c r="D30" i="5" s="1"/>
  <c r="C29" i="1"/>
  <c r="D29" i="1" s="1"/>
  <c r="F33" i="4"/>
  <c r="H33" i="4" s="1"/>
  <c r="C34" i="4" s="1"/>
  <c r="E34" i="4" s="1"/>
  <c r="I33" i="4"/>
  <c r="B60" i="4"/>
  <c r="A61" i="4"/>
  <c r="D60" i="4"/>
  <c r="B60" i="3"/>
  <c r="A61" i="3"/>
  <c r="D60" i="3"/>
  <c r="F34" i="3"/>
  <c r="H34" i="3" s="1"/>
  <c r="C35" i="3" s="1"/>
  <c r="I34" i="3"/>
  <c r="J30" i="5" l="1"/>
  <c r="K30" i="5" s="1"/>
  <c r="E34" i="6"/>
  <c r="A61" i="6"/>
  <c r="E29" i="1"/>
  <c r="F29" i="1" s="1"/>
  <c r="E30" i="5"/>
  <c r="F30" i="5" s="1"/>
  <c r="G34" i="4"/>
  <c r="B61" i="4"/>
  <c r="A62" i="4"/>
  <c r="D61" i="4"/>
  <c r="G35" i="3"/>
  <c r="B61" i="3"/>
  <c r="A62" i="3"/>
  <c r="D61" i="3"/>
  <c r="F34" i="6" l="1"/>
  <c r="H31" i="5"/>
  <c r="M30" i="5"/>
  <c r="C35" i="6"/>
  <c r="A62" i="6"/>
  <c r="C31" i="5"/>
  <c r="D31" i="5" s="1"/>
  <c r="C30" i="1"/>
  <c r="D30" i="1" s="1"/>
  <c r="B62" i="4"/>
  <c r="A63" i="4"/>
  <c r="D62" i="4"/>
  <c r="F34" i="4"/>
  <c r="H34" i="4" s="1"/>
  <c r="C35" i="4" s="1"/>
  <c r="E35" i="4" s="1"/>
  <c r="I34" i="4"/>
  <c r="B62" i="3"/>
  <c r="A63" i="3"/>
  <c r="D62" i="3"/>
  <c r="F35" i="3"/>
  <c r="H35" i="3" s="1"/>
  <c r="C36" i="3" s="1"/>
  <c r="I35" i="3"/>
  <c r="J31" i="5" l="1"/>
  <c r="K31" i="5" s="1"/>
  <c r="E35" i="6"/>
  <c r="A63" i="6"/>
  <c r="E30" i="1"/>
  <c r="F30" i="1" s="1"/>
  <c r="E31" i="5"/>
  <c r="F31" i="5" s="1"/>
  <c r="B63" i="4"/>
  <c r="A64" i="4"/>
  <c r="D63" i="4"/>
  <c r="G35" i="4"/>
  <c r="G36" i="3"/>
  <c r="B63" i="3"/>
  <c r="A64" i="3"/>
  <c r="D63" i="3"/>
  <c r="F35" i="6" l="1"/>
  <c r="C36" i="6" s="1"/>
  <c r="H32" i="5"/>
  <c r="M31" i="5"/>
  <c r="A64" i="6"/>
  <c r="C31" i="1"/>
  <c r="D31" i="1" s="1"/>
  <c r="C32" i="5"/>
  <c r="D32" i="5" s="1"/>
  <c r="F35" i="4"/>
  <c r="H35" i="4" s="1"/>
  <c r="C36" i="4" s="1"/>
  <c r="E36" i="4" s="1"/>
  <c r="I35" i="4"/>
  <c r="B64" i="4"/>
  <c r="A65" i="4"/>
  <c r="D64" i="4"/>
  <c r="F36" i="3"/>
  <c r="H36" i="3" s="1"/>
  <c r="C37" i="3" s="1"/>
  <c r="I36" i="3"/>
  <c r="B64" i="3"/>
  <c r="A65" i="3"/>
  <c r="D64" i="3"/>
  <c r="J32" i="5" l="1"/>
  <c r="K32" i="5" s="1"/>
  <c r="E36" i="6"/>
  <c r="A65" i="6"/>
  <c r="E31" i="1"/>
  <c r="F31" i="1" s="1"/>
  <c r="E32" i="5"/>
  <c r="F32" i="5" s="1"/>
  <c r="G36" i="4"/>
  <c r="B65" i="4"/>
  <c r="A66" i="4"/>
  <c r="D65" i="4"/>
  <c r="G37" i="3"/>
  <c r="B65" i="3"/>
  <c r="A66" i="3"/>
  <c r="D65" i="3"/>
  <c r="F36" i="6" l="1"/>
  <c r="H33" i="5"/>
  <c r="M32" i="5"/>
  <c r="C37" i="6"/>
  <c r="A66" i="6"/>
  <c r="C33" i="5"/>
  <c r="D33" i="5" s="1"/>
  <c r="C32" i="1"/>
  <c r="D32" i="1" s="1"/>
  <c r="F36" i="4"/>
  <c r="H36" i="4" s="1"/>
  <c r="C37" i="4" s="1"/>
  <c r="E37" i="4" s="1"/>
  <c r="I36" i="4"/>
  <c r="B66" i="4"/>
  <c r="A67" i="4"/>
  <c r="D66" i="4"/>
  <c r="B66" i="3"/>
  <c r="A67" i="3"/>
  <c r="D66" i="3"/>
  <c r="F37" i="3"/>
  <c r="H37" i="3" s="1"/>
  <c r="C38" i="3" s="1"/>
  <c r="I37" i="3"/>
  <c r="J33" i="5" l="1"/>
  <c r="K33" i="5" s="1"/>
  <c r="E37" i="6"/>
  <c r="A67" i="6"/>
  <c r="E32" i="1"/>
  <c r="F32" i="1" s="1"/>
  <c r="E33" i="5"/>
  <c r="F33" i="5" s="1"/>
  <c r="B67" i="4"/>
  <c r="A68" i="4"/>
  <c r="D67" i="4"/>
  <c r="G37" i="4"/>
  <c r="G38" i="3"/>
  <c r="B67" i="3"/>
  <c r="A68" i="3"/>
  <c r="D67" i="3"/>
  <c r="F37" i="6" l="1"/>
  <c r="C38" i="6" s="1"/>
  <c r="H34" i="5"/>
  <c r="M33" i="5"/>
  <c r="A68" i="6"/>
  <c r="C33" i="1"/>
  <c r="D33" i="1" s="1"/>
  <c r="C34" i="5"/>
  <c r="D34" i="5" s="1"/>
  <c r="F37" i="4"/>
  <c r="H37" i="4" s="1"/>
  <c r="C38" i="4" s="1"/>
  <c r="E38" i="4" s="1"/>
  <c r="I37" i="4"/>
  <c r="B68" i="4"/>
  <c r="A69" i="4"/>
  <c r="D68" i="4"/>
  <c r="B68" i="3"/>
  <c r="A69" i="3"/>
  <c r="D68" i="3"/>
  <c r="F38" i="3"/>
  <c r="H38" i="3" s="1"/>
  <c r="C39" i="3" s="1"/>
  <c r="I38" i="3"/>
  <c r="J34" i="5" l="1"/>
  <c r="K34" i="5" s="1"/>
  <c r="E38" i="6"/>
  <c r="A69" i="6"/>
  <c r="E34" i="5"/>
  <c r="F34" i="5" s="1"/>
  <c r="G38" i="4"/>
  <c r="B69" i="4"/>
  <c r="A70" i="4"/>
  <c r="D69" i="4"/>
  <c r="G39" i="3"/>
  <c r="B69" i="3"/>
  <c r="A70" i="3"/>
  <c r="D69" i="3"/>
  <c r="F38" i="6" l="1"/>
  <c r="H35" i="5"/>
  <c r="M34" i="5"/>
  <c r="C39" i="6"/>
  <c r="A70" i="6"/>
  <c r="C35" i="5"/>
  <c r="D35" i="5" s="1"/>
  <c r="C34" i="1"/>
  <c r="D34" i="1" s="1"/>
  <c r="B70" i="4"/>
  <c r="A71" i="4"/>
  <c r="D70" i="4"/>
  <c r="F38" i="4"/>
  <c r="H38" i="4" s="1"/>
  <c r="C39" i="4" s="1"/>
  <c r="E39" i="4" s="1"/>
  <c r="I38" i="4"/>
  <c r="B70" i="3"/>
  <c r="A71" i="3"/>
  <c r="D70" i="3"/>
  <c r="F39" i="3"/>
  <c r="H39" i="3" s="1"/>
  <c r="C40" i="3" s="1"/>
  <c r="I39" i="3"/>
  <c r="J35" i="5" l="1"/>
  <c r="K35" i="5" s="1"/>
  <c r="E39" i="6"/>
  <c r="A71" i="6"/>
  <c r="E34" i="1"/>
  <c r="F34" i="1" s="1"/>
  <c r="E35" i="5"/>
  <c r="F35" i="5" s="1"/>
  <c r="G39" i="4"/>
  <c r="B71" i="4"/>
  <c r="A72" i="4"/>
  <c r="D71" i="4"/>
  <c r="B71" i="3"/>
  <c r="A72" i="3"/>
  <c r="D71" i="3"/>
  <c r="G40" i="3"/>
  <c r="F39" i="6" l="1"/>
  <c r="C40" i="6" s="1"/>
  <c r="H36" i="5"/>
  <c r="M35" i="5"/>
  <c r="A72" i="6"/>
  <c r="C36" i="5"/>
  <c r="D36" i="5" s="1"/>
  <c r="C35" i="1"/>
  <c r="D35" i="1" s="1"/>
  <c r="F39" i="4"/>
  <c r="H39" i="4" s="1"/>
  <c r="C40" i="4" s="1"/>
  <c r="E40" i="4" s="1"/>
  <c r="I39" i="4"/>
  <c r="B72" i="4"/>
  <c r="A73" i="4"/>
  <c r="D72" i="4"/>
  <c r="F40" i="3"/>
  <c r="H40" i="3" s="1"/>
  <c r="C41" i="3" s="1"/>
  <c r="I40" i="3"/>
  <c r="B72" i="3"/>
  <c r="A73" i="3"/>
  <c r="D72" i="3"/>
  <c r="J36" i="5" l="1"/>
  <c r="K36" i="5" s="1"/>
  <c r="E40" i="6"/>
  <c r="A73" i="6"/>
  <c r="E35" i="1"/>
  <c r="F35" i="1" s="1"/>
  <c r="E36" i="5"/>
  <c r="F36" i="5" s="1"/>
  <c r="G40" i="4"/>
  <c r="B73" i="4"/>
  <c r="A74" i="4"/>
  <c r="D73" i="4"/>
  <c r="B73" i="3"/>
  <c r="A74" i="3"/>
  <c r="D73" i="3"/>
  <c r="G41" i="3"/>
  <c r="F40" i="6" l="1"/>
  <c r="H37" i="5"/>
  <c r="M36" i="5"/>
  <c r="C41" i="6"/>
  <c r="A74" i="6"/>
  <c r="C37" i="5"/>
  <c r="D37" i="5" s="1"/>
  <c r="C36" i="1"/>
  <c r="D36" i="1" s="1"/>
  <c r="F40" i="4"/>
  <c r="H40" i="4" s="1"/>
  <c r="C41" i="4" s="1"/>
  <c r="E41" i="4" s="1"/>
  <c r="I40" i="4"/>
  <c r="B74" i="4"/>
  <c r="A75" i="4"/>
  <c r="D74" i="4"/>
  <c r="F41" i="3"/>
  <c r="H41" i="3" s="1"/>
  <c r="C42" i="3" s="1"/>
  <c r="I41" i="3"/>
  <c r="B74" i="3"/>
  <c r="A75" i="3"/>
  <c r="D74" i="3"/>
  <c r="J37" i="5" l="1"/>
  <c r="K37" i="5" s="1"/>
  <c r="E41" i="6"/>
  <c r="A75" i="6"/>
  <c r="E36" i="1"/>
  <c r="F36" i="1" s="1"/>
  <c r="E37" i="5"/>
  <c r="F37" i="5" s="1"/>
  <c r="G41" i="4"/>
  <c r="B75" i="4"/>
  <c r="A76" i="4"/>
  <c r="D75" i="4"/>
  <c r="B75" i="3"/>
  <c r="A76" i="3"/>
  <c r="D75" i="3"/>
  <c r="G42" i="3"/>
  <c r="F41" i="6" l="1"/>
  <c r="H38" i="5"/>
  <c r="M37" i="5"/>
  <c r="C42" i="6"/>
  <c r="A76" i="6"/>
  <c r="C38" i="5"/>
  <c r="D38" i="5" s="1"/>
  <c r="C37" i="1"/>
  <c r="D37" i="1" s="1"/>
  <c r="F41" i="4"/>
  <c r="H41" i="4" s="1"/>
  <c r="C42" i="4" s="1"/>
  <c r="E42" i="4" s="1"/>
  <c r="I41" i="4"/>
  <c r="B76" i="4"/>
  <c r="A77" i="4"/>
  <c r="D76" i="4"/>
  <c r="F42" i="3"/>
  <c r="H42" i="3" s="1"/>
  <c r="C43" i="3" s="1"/>
  <c r="I42" i="3"/>
  <c r="B76" i="3"/>
  <c r="A77" i="3"/>
  <c r="D76" i="3"/>
  <c r="J38" i="5" l="1"/>
  <c r="K38" i="5" s="1"/>
  <c r="E42" i="6"/>
  <c r="A77" i="6"/>
  <c r="E37" i="1"/>
  <c r="F37" i="1" s="1"/>
  <c r="E38" i="5"/>
  <c r="F38" i="5" s="1"/>
  <c r="G42" i="4"/>
  <c r="B77" i="4"/>
  <c r="A78" i="4"/>
  <c r="D77" i="4"/>
  <c r="G43" i="3"/>
  <c r="B77" i="3"/>
  <c r="A78" i="3"/>
  <c r="D77" i="3"/>
  <c r="F42" i="6" l="1"/>
  <c r="H39" i="5"/>
  <c r="M38" i="5"/>
  <c r="C43" i="6"/>
  <c r="A78" i="6"/>
  <c r="C39" i="5"/>
  <c r="D39" i="5" s="1"/>
  <c r="C38" i="1"/>
  <c r="D38" i="1" s="1"/>
  <c r="F42" i="4"/>
  <c r="H42" i="4" s="1"/>
  <c r="C43" i="4" s="1"/>
  <c r="E43" i="4" s="1"/>
  <c r="I42" i="4"/>
  <c r="B78" i="4"/>
  <c r="A79" i="4"/>
  <c r="D78" i="4"/>
  <c r="F43" i="3"/>
  <c r="H43" i="3" s="1"/>
  <c r="C44" i="3" s="1"/>
  <c r="I43" i="3"/>
  <c r="B78" i="3"/>
  <c r="A79" i="3"/>
  <c r="D78" i="3"/>
  <c r="J39" i="5" l="1"/>
  <c r="K39" i="5" s="1"/>
  <c r="E43" i="6"/>
  <c r="A79" i="6"/>
  <c r="E38" i="1"/>
  <c r="F38" i="1" s="1"/>
  <c r="E39" i="5"/>
  <c r="F39" i="5" s="1"/>
  <c r="G43" i="4"/>
  <c r="B79" i="4"/>
  <c r="A80" i="4"/>
  <c r="D79" i="4"/>
  <c r="G44" i="3"/>
  <c r="B79" i="3"/>
  <c r="A80" i="3"/>
  <c r="D79" i="3"/>
  <c r="F43" i="6" l="1"/>
  <c r="H40" i="5"/>
  <c r="M39" i="5"/>
  <c r="C44" i="6"/>
  <c r="A80" i="6"/>
  <c r="C40" i="5"/>
  <c r="D40" i="5" s="1"/>
  <c r="C39" i="1"/>
  <c r="D39" i="1" s="1"/>
  <c r="F43" i="4"/>
  <c r="H43" i="4" s="1"/>
  <c r="C44" i="4" s="1"/>
  <c r="E44" i="4" s="1"/>
  <c r="I43" i="4"/>
  <c r="B80" i="4"/>
  <c r="A81" i="4"/>
  <c r="D80" i="4"/>
  <c r="B80" i="3"/>
  <c r="A81" i="3"/>
  <c r="D80" i="3"/>
  <c r="F44" i="3"/>
  <c r="H44" i="3" s="1"/>
  <c r="C45" i="3" s="1"/>
  <c r="I44" i="3"/>
  <c r="J40" i="5" l="1"/>
  <c r="K40" i="5" s="1"/>
  <c r="E44" i="6"/>
  <c r="A81" i="6"/>
  <c r="E39" i="1"/>
  <c r="F39" i="1" s="1"/>
  <c r="E40" i="5"/>
  <c r="F40" i="5" s="1"/>
  <c r="B81" i="4"/>
  <c r="A82" i="4"/>
  <c r="D81" i="4"/>
  <c r="G44" i="4"/>
  <c r="G45" i="3"/>
  <c r="B81" i="3"/>
  <c r="A82" i="3"/>
  <c r="D81" i="3"/>
  <c r="F44" i="6" l="1"/>
  <c r="C45" i="6" s="1"/>
  <c r="H41" i="5"/>
  <c r="M40" i="5"/>
  <c r="A82" i="6"/>
  <c r="C40" i="1"/>
  <c r="D40" i="1" s="1"/>
  <c r="C41" i="5"/>
  <c r="D41" i="5" s="1"/>
  <c r="F44" i="4"/>
  <c r="H44" i="4" s="1"/>
  <c r="C45" i="4" s="1"/>
  <c r="E45" i="4" s="1"/>
  <c r="I44" i="4"/>
  <c r="B82" i="4"/>
  <c r="A83" i="4"/>
  <c r="D82" i="4"/>
  <c r="B82" i="3"/>
  <c r="A83" i="3"/>
  <c r="D82" i="3"/>
  <c r="F45" i="3"/>
  <c r="H45" i="3" s="1"/>
  <c r="C46" i="3" s="1"/>
  <c r="I45" i="3"/>
  <c r="J41" i="5" l="1"/>
  <c r="K41" i="5" s="1"/>
  <c r="E45" i="6"/>
  <c r="A83" i="6"/>
  <c r="E40" i="1"/>
  <c r="F40" i="1" s="1"/>
  <c r="E41" i="5"/>
  <c r="F41" i="5" s="1"/>
  <c r="G45" i="4"/>
  <c r="B83" i="4"/>
  <c r="A84" i="4"/>
  <c r="D83" i="4"/>
  <c r="G46" i="3"/>
  <c r="B83" i="3"/>
  <c r="A84" i="3"/>
  <c r="D83" i="3"/>
  <c r="F45" i="6" l="1"/>
  <c r="H42" i="5"/>
  <c r="M41" i="5"/>
  <c r="C46" i="6"/>
  <c r="A84" i="6"/>
  <c r="C42" i="5"/>
  <c r="D42" i="5" s="1"/>
  <c r="C41" i="1"/>
  <c r="D41" i="1" s="1"/>
  <c r="F45" i="4"/>
  <c r="H45" i="4" s="1"/>
  <c r="C46" i="4" s="1"/>
  <c r="E46" i="4" s="1"/>
  <c r="I45" i="4"/>
  <c r="B84" i="4"/>
  <c r="A85" i="4"/>
  <c r="D84" i="4"/>
  <c r="B84" i="3"/>
  <c r="A85" i="3"/>
  <c r="D84" i="3"/>
  <c r="F46" i="3"/>
  <c r="H46" i="3" s="1"/>
  <c r="C47" i="3" s="1"/>
  <c r="I46" i="3"/>
  <c r="J42" i="5" l="1"/>
  <c r="K42" i="5" s="1"/>
  <c r="E46" i="6"/>
  <c r="A85" i="6"/>
  <c r="E41" i="1"/>
  <c r="F41" i="1" s="1"/>
  <c r="E42" i="5"/>
  <c r="F42" i="5" s="1"/>
  <c r="B85" i="4"/>
  <c r="A86" i="4"/>
  <c r="D85" i="4"/>
  <c r="G46" i="4"/>
  <c r="G47" i="3"/>
  <c r="B85" i="3"/>
  <c r="A86" i="3"/>
  <c r="D85" i="3"/>
  <c r="F46" i="6" l="1"/>
  <c r="C47" i="6" s="1"/>
  <c r="H43" i="5"/>
  <c r="M42" i="5"/>
  <c r="A86" i="6"/>
  <c r="C42" i="1"/>
  <c r="D42" i="1" s="1"/>
  <c r="C43" i="5"/>
  <c r="D43" i="5" s="1"/>
  <c r="F46" i="4"/>
  <c r="H46" i="4" s="1"/>
  <c r="C47" i="4" s="1"/>
  <c r="E47" i="4" s="1"/>
  <c r="I46" i="4"/>
  <c r="B86" i="4"/>
  <c r="A87" i="4"/>
  <c r="D86" i="4"/>
  <c r="B86" i="3"/>
  <c r="A87" i="3"/>
  <c r="D86" i="3"/>
  <c r="F47" i="3"/>
  <c r="H47" i="3" s="1"/>
  <c r="C48" i="3" s="1"/>
  <c r="I47" i="3"/>
  <c r="J43" i="5" l="1"/>
  <c r="K43" i="5" s="1"/>
  <c r="E47" i="6"/>
  <c r="A87" i="6"/>
  <c r="E43" i="5"/>
  <c r="F43" i="5" s="1"/>
  <c r="E42" i="1"/>
  <c r="F42" i="1" s="1"/>
  <c r="G47" i="4"/>
  <c r="B87" i="4"/>
  <c r="A88" i="4"/>
  <c r="D87" i="4"/>
  <c r="G48" i="3"/>
  <c r="B87" i="3"/>
  <c r="A88" i="3"/>
  <c r="D87" i="3"/>
  <c r="F47" i="6" l="1"/>
  <c r="C48" i="6" s="1"/>
  <c r="H44" i="5"/>
  <c r="M43" i="5"/>
  <c r="A88" i="6"/>
  <c r="C44" i="5"/>
  <c r="D44" i="5" s="1"/>
  <c r="C43" i="1"/>
  <c r="D43" i="1" s="1"/>
  <c r="B88" i="4"/>
  <c r="A89" i="4"/>
  <c r="D88" i="4"/>
  <c r="F47" i="4"/>
  <c r="H47" i="4" s="1"/>
  <c r="C48" i="4" s="1"/>
  <c r="E48" i="4" s="1"/>
  <c r="I47" i="4"/>
  <c r="F48" i="3"/>
  <c r="H48" i="3" s="1"/>
  <c r="C49" i="3" s="1"/>
  <c r="I48" i="3"/>
  <c r="B88" i="3"/>
  <c r="A89" i="3"/>
  <c r="D88" i="3"/>
  <c r="J44" i="5" l="1"/>
  <c r="K44" i="5" s="1"/>
  <c r="E48" i="6"/>
  <c r="A89" i="6"/>
  <c r="E43" i="1"/>
  <c r="F43" i="1" s="1"/>
  <c r="E44" i="5"/>
  <c r="G48" i="4"/>
  <c r="B89" i="4"/>
  <c r="A90" i="4"/>
  <c r="D89" i="4"/>
  <c r="G49" i="3"/>
  <c r="B89" i="3"/>
  <c r="A90" i="3"/>
  <c r="D89" i="3"/>
  <c r="F48" i="6" l="1"/>
  <c r="H45" i="5"/>
  <c r="F44" i="5"/>
  <c r="M44" i="5" s="1"/>
  <c r="C49" i="6"/>
  <c r="A90" i="6"/>
  <c r="C45" i="5"/>
  <c r="D45" i="5" s="1"/>
  <c r="C44" i="1"/>
  <c r="D44" i="1" s="1"/>
  <c r="B90" i="4"/>
  <c r="A91" i="4"/>
  <c r="D90" i="4"/>
  <c r="F48" i="4"/>
  <c r="H48" i="4" s="1"/>
  <c r="C49" i="4" s="1"/>
  <c r="E49" i="4" s="1"/>
  <c r="I48" i="4"/>
  <c r="B90" i="3"/>
  <c r="A91" i="3"/>
  <c r="D90" i="3"/>
  <c r="F49" i="3"/>
  <c r="H49" i="3" s="1"/>
  <c r="C50" i="3" s="1"/>
  <c r="I49" i="3"/>
  <c r="J45" i="5" l="1"/>
  <c r="K45" i="5" s="1"/>
  <c r="E49" i="6"/>
  <c r="H46" i="5" s="1"/>
  <c r="A91" i="6"/>
  <c r="E44" i="1"/>
  <c r="F44" i="1" s="1"/>
  <c r="E45" i="5"/>
  <c r="G49" i="4"/>
  <c r="B91" i="4"/>
  <c r="A92" i="4"/>
  <c r="D91" i="4"/>
  <c r="G50" i="3"/>
  <c r="B91" i="3"/>
  <c r="A92" i="3"/>
  <c r="D91" i="3"/>
  <c r="F45" i="5" l="1"/>
  <c r="M45" i="5" s="1"/>
  <c r="F49" i="6"/>
  <c r="C50" i="6" s="1"/>
  <c r="A92" i="6"/>
  <c r="C46" i="5"/>
  <c r="D46" i="5" s="1"/>
  <c r="C45" i="1"/>
  <c r="D45" i="1" s="1"/>
  <c r="F49" i="4"/>
  <c r="H49" i="4" s="1"/>
  <c r="C50" i="4" s="1"/>
  <c r="E50" i="4" s="1"/>
  <c r="I49" i="4"/>
  <c r="B92" i="4"/>
  <c r="A93" i="4"/>
  <c r="D92" i="4"/>
  <c r="B92" i="3"/>
  <c r="A93" i="3"/>
  <c r="D92" i="3"/>
  <c r="F50" i="3"/>
  <c r="H50" i="3" s="1"/>
  <c r="C51" i="3" s="1"/>
  <c r="I50" i="3"/>
  <c r="J46" i="5" l="1"/>
  <c r="K46" i="5" s="1"/>
  <c r="E50" i="6"/>
  <c r="A93" i="6"/>
  <c r="E45" i="1"/>
  <c r="F45" i="1" s="1"/>
  <c r="E46" i="5"/>
  <c r="F46" i="5" s="1"/>
  <c r="G50" i="4"/>
  <c r="B93" i="4"/>
  <c r="A94" i="4"/>
  <c r="D93" i="4"/>
  <c r="B93" i="3"/>
  <c r="A94" i="3"/>
  <c r="D93" i="3"/>
  <c r="G51" i="3"/>
  <c r="F50" i="6" l="1"/>
  <c r="H47" i="5"/>
  <c r="M46" i="5"/>
  <c r="C51" i="6"/>
  <c r="A94" i="6"/>
  <c r="C47" i="5"/>
  <c r="D47" i="5" s="1"/>
  <c r="C46" i="1"/>
  <c r="D46" i="1" s="1"/>
  <c r="F50" i="4"/>
  <c r="H50" i="4" s="1"/>
  <c r="C51" i="4" s="1"/>
  <c r="E51" i="4" s="1"/>
  <c r="I50" i="4"/>
  <c r="B94" i="4"/>
  <c r="A95" i="4"/>
  <c r="D94" i="4"/>
  <c r="F51" i="3"/>
  <c r="H51" i="3" s="1"/>
  <c r="C52" i="3" s="1"/>
  <c r="I51" i="3"/>
  <c r="B94" i="3"/>
  <c r="A95" i="3"/>
  <c r="D94" i="3"/>
  <c r="J47" i="5" l="1"/>
  <c r="K47" i="5" s="1"/>
  <c r="E51" i="6"/>
  <c r="A95" i="6"/>
  <c r="E46" i="1"/>
  <c r="F46" i="1" s="1"/>
  <c r="E47" i="5"/>
  <c r="F47" i="5" s="1"/>
  <c r="G51" i="4"/>
  <c r="B95" i="4"/>
  <c r="A96" i="4"/>
  <c r="D95" i="4"/>
  <c r="B95" i="3"/>
  <c r="A96" i="3"/>
  <c r="D95" i="3"/>
  <c r="G52" i="3"/>
  <c r="F51" i="6" l="1"/>
  <c r="H48" i="5"/>
  <c r="M47" i="5"/>
  <c r="C52" i="6"/>
  <c r="A96" i="6"/>
  <c r="C48" i="5"/>
  <c r="D48" i="5" s="1"/>
  <c r="C47" i="1"/>
  <c r="D47" i="1" s="1"/>
  <c r="F51" i="4"/>
  <c r="H51" i="4" s="1"/>
  <c r="C52" i="4" s="1"/>
  <c r="E52" i="4" s="1"/>
  <c r="I51" i="4"/>
  <c r="B96" i="4"/>
  <c r="A97" i="4"/>
  <c r="D96" i="4"/>
  <c r="B96" i="3"/>
  <c r="A97" i="3"/>
  <c r="D96" i="3"/>
  <c r="F52" i="3"/>
  <c r="H52" i="3" s="1"/>
  <c r="C53" i="3" s="1"/>
  <c r="I52" i="3"/>
  <c r="J48" i="5" l="1"/>
  <c r="K48" i="5" s="1"/>
  <c r="E52" i="6"/>
  <c r="H49" i="5" s="1"/>
  <c r="A97" i="6"/>
  <c r="E47" i="1"/>
  <c r="F47" i="1" s="1"/>
  <c r="E48" i="5"/>
  <c r="F48" i="5" s="1"/>
  <c r="G52" i="4"/>
  <c r="B97" i="4"/>
  <c r="A98" i="4"/>
  <c r="D97" i="4"/>
  <c r="G53" i="3"/>
  <c r="B97" i="3"/>
  <c r="A98" i="3"/>
  <c r="D97" i="3"/>
  <c r="M48" i="5" l="1"/>
  <c r="F52" i="6"/>
  <c r="C53" i="6" s="1"/>
  <c r="A98" i="6"/>
  <c r="C49" i="5"/>
  <c r="D49" i="5" s="1"/>
  <c r="C48" i="1"/>
  <c r="D48" i="1" s="1"/>
  <c r="F52" i="4"/>
  <c r="H52" i="4" s="1"/>
  <c r="C53" i="4" s="1"/>
  <c r="E53" i="4" s="1"/>
  <c r="I52" i="4"/>
  <c r="B98" i="4"/>
  <c r="A99" i="4"/>
  <c r="D98" i="4"/>
  <c r="B98" i="3"/>
  <c r="A99" i="3"/>
  <c r="D98" i="3"/>
  <c r="F53" i="3"/>
  <c r="H53" i="3" s="1"/>
  <c r="C54" i="3" s="1"/>
  <c r="I53" i="3"/>
  <c r="J49" i="5" l="1"/>
  <c r="K49" i="5" s="1"/>
  <c r="E53" i="6"/>
  <c r="A99" i="6"/>
  <c r="E48" i="1"/>
  <c r="F48" i="1" s="1"/>
  <c r="E49" i="5"/>
  <c r="F49" i="5" s="1"/>
  <c r="B99" i="4"/>
  <c r="A100" i="4"/>
  <c r="D99" i="4"/>
  <c r="G53" i="4"/>
  <c r="B99" i="3"/>
  <c r="A100" i="3"/>
  <c r="D99" i="3"/>
  <c r="G54" i="3"/>
  <c r="F53" i="6" l="1"/>
  <c r="C54" i="6" s="1"/>
  <c r="H50" i="5"/>
  <c r="A100" i="6"/>
  <c r="C49" i="1"/>
  <c r="D49" i="1" s="1"/>
  <c r="C50" i="5"/>
  <c r="D50" i="5" s="1"/>
  <c r="F53" i="4"/>
  <c r="H53" i="4" s="1"/>
  <c r="C54" i="4" s="1"/>
  <c r="E54" i="4" s="1"/>
  <c r="I53" i="4"/>
  <c r="B100" i="4"/>
  <c r="A101" i="4"/>
  <c r="D100" i="4"/>
  <c r="F54" i="3"/>
  <c r="H54" i="3" s="1"/>
  <c r="C55" i="3" s="1"/>
  <c r="I54" i="3"/>
  <c r="B100" i="3"/>
  <c r="A101" i="3"/>
  <c r="D100" i="3"/>
  <c r="J50" i="5" l="1"/>
  <c r="K50" i="5" s="1"/>
  <c r="M49" i="5"/>
  <c r="E54" i="6"/>
  <c r="H51" i="5" s="1"/>
  <c r="A101" i="6"/>
  <c r="E49" i="1"/>
  <c r="F49" i="1" s="1"/>
  <c r="E50" i="5"/>
  <c r="F50" i="5" s="1"/>
  <c r="G54" i="4"/>
  <c r="B101" i="4"/>
  <c r="A102" i="4"/>
  <c r="D101" i="4"/>
  <c r="B101" i="3"/>
  <c r="A102" i="3"/>
  <c r="D101" i="3"/>
  <c r="G55" i="3"/>
  <c r="M50" i="5" l="1"/>
  <c r="F54" i="6"/>
  <c r="C55" i="6" s="1"/>
  <c r="A102" i="6"/>
  <c r="C51" i="5"/>
  <c r="D51" i="5" s="1"/>
  <c r="C50" i="1"/>
  <c r="D50" i="1" s="1"/>
  <c r="F54" i="4"/>
  <c r="H54" i="4" s="1"/>
  <c r="C55" i="4" s="1"/>
  <c r="E55" i="4" s="1"/>
  <c r="I54" i="4"/>
  <c r="B102" i="4"/>
  <c r="A103" i="4"/>
  <c r="D102" i="4"/>
  <c r="B102" i="3"/>
  <c r="A103" i="3"/>
  <c r="D102" i="3"/>
  <c r="F55" i="3"/>
  <c r="H55" i="3" s="1"/>
  <c r="C56" i="3" s="1"/>
  <c r="I55" i="3"/>
  <c r="J51" i="5" l="1"/>
  <c r="K51" i="5" s="1"/>
  <c r="E55" i="6"/>
  <c r="A103" i="6"/>
  <c r="E50" i="1"/>
  <c r="F50" i="1" s="1"/>
  <c r="E51" i="5"/>
  <c r="F51" i="5" s="1"/>
  <c r="G55" i="4"/>
  <c r="B103" i="4"/>
  <c r="A104" i="4"/>
  <c r="D103" i="4"/>
  <c r="B103" i="3"/>
  <c r="A104" i="3"/>
  <c r="D103" i="3"/>
  <c r="G56" i="3"/>
  <c r="F55" i="6" l="1"/>
  <c r="C56" i="6" s="1"/>
  <c r="H52" i="5"/>
  <c r="M51" i="5"/>
  <c r="A104" i="6"/>
  <c r="C52" i="5"/>
  <c r="D52" i="5" s="1"/>
  <c r="C51" i="1"/>
  <c r="D51" i="1" s="1"/>
  <c r="F55" i="4"/>
  <c r="H55" i="4" s="1"/>
  <c r="C56" i="4" s="1"/>
  <c r="E56" i="4" s="1"/>
  <c r="I55" i="4"/>
  <c r="B104" i="4"/>
  <c r="A105" i="4"/>
  <c r="D104" i="4"/>
  <c r="B104" i="3"/>
  <c r="A105" i="3"/>
  <c r="D104" i="3"/>
  <c r="F56" i="3"/>
  <c r="H56" i="3" s="1"/>
  <c r="C57" i="3" s="1"/>
  <c r="I56" i="3"/>
  <c r="J52" i="5" l="1"/>
  <c r="K52" i="5" s="1"/>
  <c r="E56" i="6"/>
  <c r="H53" i="5" s="1"/>
  <c r="A105" i="6"/>
  <c r="E51" i="1"/>
  <c r="F51" i="1" s="1"/>
  <c r="E52" i="5"/>
  <c r="F52" i="5" s="1"/>
  <c r="G56" i="4"/>
  <c r="B105" i="4"/>
  <c r="A106" i="4"/>
  <c r="D105" i="4"/>
  <c r="G57" i="3"/>
  <c r="B105" i="3"/>
  <c r="A106" i="3"/>
  <c r="D105" i="3"/>
  <c r="F56" i="6" l="1"/>
  <c r="C57" i="6" s="1"/>
  <c r="M52" i="5"/>
  <c r="A106" i="6"/>
  <c r="C53" i="5"/>
  <c r="D53" i="5" s="1"/>
  <c r="C52" i="1"/>
  <c r="D52" i="1" s="1"/>
  <c r="B106" i="4"/>
  <c r="A107" i="4"/>
  <c r="D106" i="4"/>
  <c r="F56" i="4"/>
  <c r="H56" i="4" s="1"/>
  <c r="C57" i="4" s="1"/>
  <c r="E57" i="4" s="1"/>
  <c r="I56" i="4"/>
  <c r="B106" i="3"/>
  <c r="A107" i="3"/>
  <c r="D106" i="3"/>
  <c r="F57" i="3"/>
  <c r="H57" i="3" s="1"/>
  <c r="C58" i="3" s="1"/>
  <c r="I57" i="3"/>
  <c r="J53" i="5" l="1"/>
  <c r="K53" i="5" s="1"/>
  <c r="E57" i="6"/>
  <c r="H54" i="5" s="1"/>
  <c r="A107" i="6"/>
  <c r="E53" i="5"/>
  <c r="F53" i="5" s="1"/>
  <c r="E52" i="1"/>
  <c r="F52" i="1" s="1"/>
  <c r="G57" i="4"/>
  <c r="B107" i="4"/>
  <c r="A108" i="4"/>
  <c r="D107" i="4"/>
  <c r="B107" i="3"/>
  <c r="A108" i="3"/>
  <c r="D107" i="3"/>
  <c r="G58" i="3"/>
  <c r="M53" i="5" l="1"/>
  <c r="F57" i="6"/>
  <c r="C58" i="6" s="1"/>
  <c r="A108" i="6"/>
  <c r="C54" i="5"/>
  <c r="D54" i="5" s="1"/>
  <c r="C53" i="1"/>
  <c r="D53" i="1" s="1"/>
  <c r="B108" i="4"/>
  <c r="A109" i="4"/>
  <c r="D108" i="4"/>
  <c r="F57" i="4"/>
  <c r="H57" i="4" s="1"/>
  <c r="C58" i="4" s="1"/>
  <c r="E58" i="4" s="1"/>
  <c r="I57" i="4"/>
  <c r="F58" i="3"/>
  <c r="H58" i="3" s="1"/>
  <c r="C59" i="3" s="1"/>
  <c r="I58" i="3"/>
  <c r="B108" i="3"/>
  <c r="A109" i="3"/>
  <c r="D108" i="3"/>
  <c r="J54" i="5" l="1"/>
  <c r="K54" i="5" s="1"/>
  <c r="E58" i="6"/>
  <c r="H55" i="5" s="1"/>
  <c r="A109" i="6"/>
  <c r="E53" i="1"/>
  <c r="F53" i="1" s="1"/>
  <c r="E54" i="5"/>
  <c r="G58" i="4"/>
  <c r="B109" i="4"/>
  <c r="A110" i="4"/>
  <c r="D109" i="4"/>
  <c r="G59" i="3"/>
  <c r="B109" i="3"/>
  <c r="A110" i="3"/>
  <c r="D109" i="3"/>
  <c r="F54" i="5" l="1"/>
  <c r="M54" i="5" s="1"/>
  <c r="F58" i="6"/>
  <c r="C59" i="6" s="1"/>
  <c r="A110" i="6"/>
  <c r="C55" i="5"/>
  <c r="D55" i="5" s="1"/>
  <c r="C54" i="1"/>
  <c r="D54" i="1" s="1"/>
  <c r="F58" i="4"/>
  <c r="H58" i="4" s="1"/>
  <c r="C59" i="4" s="1"/>
  <c r="E59" i="4" s="1"/>
  <c r="I58" i="4"/>
  <c r="B110" i="4"/>
  <c r="A111" i="4"/>
  <c r="D110" i="4"/>
  <c r="B110" i="3"/>
  <c r="A111" i="3"/>
  <c r="D110" i="3"/>
  <c r="F59" i="3"/>
  <c r="H59" i="3" s="1"/>
  <c r="C60" i="3" s="1"/>
  <c r="I59" i="3"/>
  <c r="J55" i="5" l="1"/>
  <c r="K55" i="5" s="1"/>
  <c r="E59" i="6"/>
  <c r="H56" i="5" s="1"/>
  <c r="A111" i="6"/>
  <c r="E54" i="1"/>
  <c r="F54" i="1" s="1"/>
  <c r="E55" i="5"/>
  <c r="B111" i="4"/>
  <c r="A112" i="4"/>
  <c r="D111" i="4"/>
  <c r="G59" i="4"/>
  <c r="G60" i="3"/>
  <c r="B111" i="3"/>
  <c r="A112" i="3"/>
  <c r="D111" i="3"/>
  <c r="F55" i="5" l="1"/>
  <c r="M55" i="5" s="1"/>
  <c r="F59" i="6"/>
  <c r="C60" i="6" s="1"/>
  <c r="A112" i="6"/>
  <c r="C55" i="1"/>
  <c r="D55" i="1" s="1"/>
  <c r="C56" i="5"/>
  <c r="D56" i="5" s="1"/>
  <c r="F59" i="4"/>
  <c r="H59" i="4" s="1"/>
  <c r="C60" i="4" s="1"/>
  <c r="E60" i="4" s="1"/>
  <c r="I59" i="4"/>
  <c r="B112" i="4"/>
  <c r="A113" i="4"/>
  <c r="D112" i="4"/>
  <c r="B112" i="3"/>
  <c r="A113" i="3"/>
  <c r="D112" i="3"/>
  <c r="F60" i="3"/>
  <c r="H60" i="3" s="1"/>
  <c r="C61" i="3" s="1"/>
  <c r="I60" i="3"/>
  <c r="J56" i="5" l="1"/>
  <c r="K56" i="5" s="1"/>
  <c r="E60" i="6"/>
  <c r="H57" i="5" s="1"/>
  <c r="A113" i="6"/>
  <c r="E55" i="1"/>
  <c r="F55" i="1" s="1"/>
  <c r="E56" i="5"/>
  <c r="F56" i="5" s="1"/>
  <c r="B113" i="4"/>
  <c r="A114" i="4"/>
  <c r="D113" i="4"/>
  <c r="G60" i="4"/>
  <c r="B113" i="3"/>
  <c r="A114" i="3"/>
  <c r="D113" i="3"/>
  <c r="G61" i="3"/>
  <c r="M56" i="5" l="1"/>
  <c r="F60" i="6"/>
  <c r="C61" i="6" s="1"/>
  <c r="A114" i="6"/>
  <c r="C57" i="5"/>
  <c r="D57" i="5" s="1"/>
  <c r="C56" i="1"/>
  <c r="D56" i="1" s="1"/>
  <c r="F60" i="4"/>
  <c r="H60" i="4" s="1"/>
  <c r="C61" i="4" s="1"/>
  <c r="E61" i="4" s="1"/>
  <c r="I60" i="4"/>
  <c r="B114" i="4"/>
  <c r="A115" i="4"/>
  <c r="D114" i="4"/>
  <c r="F61" i="3"/>
  <c r="H61" i="3" s="1"/>
  <c r="C62" i="3" s="1"/>
  <c r="I61" i="3"/>
  <c r="B114" i="3"/>
  <c r="A115" i="3"/>
  <c r="D114" i="3"/>
  <c r="J57" i="5" l="1"/>
  <c r="K57" i="5" s="1"/>
  <c r="E61" i="6"/>
  <c r="H58" i="5" s="1"/>
  <c r="A115" i="6"/>
  <c r="E56" i="1"/>
  <c r="F56" i="1" s="1"/>
  <c r="E57" i="5"/>
  <c r="G61" i="4"/>
  <c r="B115" i="4"/>
  <c r="A116" i="4"/>
  <c r="D115" i="4"/>
  <c r="B115" i="3"/>
  <c r="A116" i="3"/>
  <c r="D115" i="3"/>
  <c r="G62" i="3"/>
  <c r="F57" i="5" l="1"/>
  <c r="M57" i="5" s="1"/>
  <c r="F61" i="6"/>
  <c r="C62" i="6" s="1"/>
  <c r="A116" i="6"/>
  <c r="C58" i="5"/>
  <c r="D58" i="5" s="1"/>
  <c r="C57" i="1"/>
  <c r="D57" i="1" s="1"/>
  <c r="B116" i="4"/>
  <c r="A117" i="4"/>
  <c r="D116" i="4"/>
  <c r="F61" i="4"/>
  <c r="H61" i="4" s="1"/>
  <c r="C62" i="4" s="1"/>
  <c r="E62" i="4" s="1"/>
  <c r="I61" i="4"/>
  <c r="F62" i="3"/>
  <c r="H62" i="3" s="1"/>
  <c r="C63" i="3" s="1"/>
  <c r="I62" i="3"/>
  <c r="B116" i="3"/>
  <c r="A117" i="3"/>
  <c r="D116" i="3"/>
  <c r="J58" i="5" l="1"/>
  <c r="K58" i="5" s="1"/>
  <c r="E62" i="6"/>
  <c r="H59" i="5" s="1"/>
  <c r="A117" i="6"/>
  <c r="E57" i="1"/>
  <c r="F57" i="1" s="1"/>
  <c r="E58" i="5"/>
  <c r="G62" i="4"/>
  <c r="B117" i="4"/>
  <c r="A118" i="4"/>
  <c r="D117" i="4"/>
  <c r="B117" i="3"/>
  <c r="A118" i="3"/>
  <c r="D117" i="3"/>
  <c r="G63" i="3"/>
  <c r="F58" i="5" l="1"/>
  <c r="M58" i="5" s="1"/>
  <c r="F62" i="6"/>
  <c r="C63" i="6" s="1"/>
  <c r="A118" i="6"/>
  <c r="C59" i="5"/>
  <c r="D59" i="5" s="1"/>
  <c r="C58" i="1"/>
  <c r="D58" i="1" s="1"/>
  <c r="F62" i="4"/>
  <c r="H62" i="4" s="1"/>
  <c r="C63" i="4" s="1"/>
  <c r="E63" i="4" s="1"/>
  <c r="I62" i="4"/>
  <c r="B118" i="4"/>
  <c r="A119" i="4"/>
  <c r="D118" i="4"/>
  <c r="F63" i="3"/>
  <c r="H63" i="3" s="1"/>
  <c r="C64" i="3" s="1"/>
  <c r="I63" i="3"/>
  <c r="B118" i="3"/>
  <c r="A119" i="3"/>
  <c r="D118" i="3"/>
  <c r="J59" i="5" l="1"/>
  <c r="K59" i="5" s="1"/>
  <c r="E63" i="6"/>
  <c r="H60" i="5" s="1"/>
  <c r="A119" i="6"/>
  <c r="E58" i="1"/>
  <c r="F58" i="1" s="1"/>
  <c r="E59" i="5"/>
  <c r="G63" i="4"/>
  <c r="B119" i="4"/>
  <c r="A120" i="4"/>
  <c r="D119" i="4"/>
  <c r="B119" i="3"/>
  <c r="A120" i="3"/>
  <c r="D119" i="3"/>
  <c r="G64" i="3"/>
  <c r="F59" i="5" l="1"/>
  <c r="M59" i="5" s="1"/>
  <c r="F63" i="6"/>
  <c r="C64" i="6" s="1"/>
  <c r="A120" i="6"/>
  <c r="C60" i="5"/>
  <c r="D60" i="5" s="1"/>
  <c r="C59" i="1"/>
  <c r="D59" i="1" s="1"/>
  <c r="B120" i="4"/>
  <c r="A121" i="4"/>
  <c r="D120" i="4"/>
  <c r="F63" i="4"/>
  <c r="H63" i="4" s="1"/>
  <c r="C64" i="4" s="1"/>
  <c r="E64" i="4" s="1"/>
  <c r="I63" i="4"/>
  <c r="F64" i="3"/>
  <c r="H64" i="3" s="1"/>
  <c r="C65" i="3" s="1"/>
  <c r="I64" i="3"/>
  <c r="B120" i="3"/>
  <c r="A121" i="3"/>
  <c r="D120" i="3"/>
  <c r="J60" i="5" l="1"/>
  <c r="K60" i="5" s="1"/>
  <c r="E64" i="6"/>
  <c r="A121" i="6"/>
  <c r="E59" i="1"/>
  <c r="F59" i="1" s="1"/>
  <c r="E60" i="5"/>
  <c r="G64" i="4"/>
  <c r="B121" i="4"/>
  <c r="A122" i="4"/>
  <c r="D121" i="4"/>
  <c r="B121" i="3"/>
  <c r="A122" i="3"/>
  <c r="D121" i="3"/>
  <c r="G65" i="3"/>
  <c r="F64" i="6" l="1"/>
  <c r="H61" i="5"/>
  <c r="F60" i="5"/>
  <c r="M60" i="5" s="1"/>
  <c r="C65" i="6"/>
  <c r="A122" i="6"/>
  <c r="C61" i="5"/>
  <c r="D61" i="5" s="1"/>
  <c r="C60" i="1"/>
  <c r="D60" i="1" s="1"/>
  <c r="F64" i="4"/>
  <c r="H64" i="4" s="1"/>
  <c r="C65" i="4" s="1"/>
  <c r="E65" i="4" s="1"/>
  <c r="I64" i="4"/>
  <c r="B122" i="4"/>
  <c r="A123" i="4"/>
  <c r="D122" i="4"/>
  <c r="B122" i="3"/>
  <c r="A123" i="3"/>
  <c r="D122" i="3"/>
  <c r="F65" i="3"/>
  <c r="H65" i="3" s="1"/>
  <c r="C66" i="3" s="1"/>
  <c r="I65" i="3"/>
  <c r="J61" i="5" l="1"/>
  <c r="K61" i="5" s="1"/>
  <c r="E65" i="6"/>
  <c r="A123" i="6"/>
  <c r="E60" i="1"/>
  <c r="F60" i="1" s="1"/>
  <c r="E61" i="5"/>
  <c r="F61" i="5" s="1"/>
  <c r="G65" i="4"/>
  <c r="B123" i="4"/>
  <c r="A124" i="4"/>
  <c r="D123" i="4"/>
  <c r="G66" i="3"/>
  <c r="B123" i="3"/>
  <c r="A124" i="3"/>
  <c r="D123" i="3"/>
  <c r="F65" i="6" l="1"/>
  <c r="C66" i="6" s="1"/>
  <c r="H62" i="5"/>
  <c r="M61" i="5"/>
  <c r="A124" i="6"/>
  <c r="C62" i="5"/>
  <c r="D62" i="5" s="1"/>
  <c r="C61" i="1"/>
  <c r="D61" i="1" s="1"/>
  <c r="B124" i="4"/>
  <c r="A125" i="4"/>
  <c r="D124" i="4"/>
  <c r="F65" i="4"/>
  <c r="H65" i="4" s="1"/>
  <c r="C66" i="4" s="1"/>
  <c r="E66" i="4" s="1"/>
  <c r="I65" i="4"/>
  <c r="B124" i="3"/>
  <c r="A125" i="3"/>
  <c r="D124" i="3"/>
  <c r="F66" i="3"/>
  <c r="H66" i="3" s="1"/>
  <c r="C67" i="3" s="1"/>
  <c r="I66" i="3"/>
  <c r="J62" i="5" l="1"/>
  <c r="K62" i="5" s="1"/>
  <c r="E66" i="6"/>
  <c r="H63" i="5" s="1"/>
  <c r="A125" i="6"/>
  <c r="E61" i="1"/>
  <c r="F61" i="1" s="1"/>
  <c r="E62" i="5"/>
  <c r="G66" i="4"/>
  <c r="B125" i="4"/>
  <c r="A126" i="4"/>
  <c r="D125" i="4"/>
  <c r="G67" i="3"/>
  <c r="B125" i="3"/>
  <c r="A126" i="3"/>
  <c r="D125" i="3"/>
  <c r="F62" i="5" l="1"/>
  <c r="M62" i="5" s="1"/>
  <c r="F66" i="6"/>
  <c r="C67" i="6" s="1"/>
  <c r="A126" i="6"/>
  <c r="C63" i="5"/>
  <c r="D63" i="5" s="1"/>
  <c r="C62" i="1"/>
  <c r="D62" i="1" s="1"/>
  <c r="F66" i="4"/>
  <c r="H66" i="4" s="1"/>
  <c r="C67" i="4" s="1"/>
  <c r="E67" i="4" s="1"/>
  <c r="I66" i="4"/>
  <c r="B126" i="4"/>
  <c r="A127" i="4"/>
  <c r="D126" i="4"/>
  <c r="B126" i="3"/>
  <c r="A127" i="3"/>
  <c r="D126" i="3"/>
  <c r="F67" i="3"/>
  <c r="H67" i="3" s="1"/>
  <c r="C68" i="3" s="1"/>
  <c r="I67" i="3"/>
  <c r="J63" i="5" l="1"/>
  <c r="K63" i="5" s="1"/>
  <c r="E67" i="6"/>
  <c r="A127" i="6"/>
  <c r="E62" i="1"/>
  <c r="F62" i="1" s="1"/>
  <c r="E63" i="5"/>
  <c r="G67" i="4"/>
  <c r="B127" i="4"/>
  <c r="A128" i="4"/>
  <c r="D127" i="4"/>
  <c r="G68" i="3"/>
  <c r="B127" i="3"/>
  <c r="A128" i="3"/>
  <c r="D127" i="3"/>
  <c r="F67" i="6" l="1"/>
  <c r="C68" i="6" s="1"/>
  <c r="H64" i="5"/>
  <c r="F63" i="5"/>
  <c r="M63" i="5" s="1"/>
  <c r="A128" i="6"/>
  <c r="C64" i="5"/>
  <c r="D64" i="5" s="1"/>
  <c r="C63" i="1"/>
  <c r="D63" i="1" s="1"/>
  <c r="F67" i="4"/>
  <c r="H67" i="4" s="1"/>
  <c r="C68" i="4" s="1"/>
  <c r="E68" i="4" s="1"/>
  <c r="I67" i="4"/>
  <c r="B128" i="4"/>
  <c r="A129" i="4"/>
  <c r="D128" i="4"/>
  <c r="B128" i="3"/>
  <c r="A129" i="3"/>
  <c r="D128" i="3"/>
  <c r="F68" i="3"/>
  <c r="H68" i="3" s="1"/>
  <c r="C69" i="3" s="1"/>
  <c r="I68" i="3"/>
  <c r="J64" i="5" l="1"/>
  <c r="K64" i="5" s="1"/>
  <c r="E68" i="6"/>
  <c r="H65" i="5" s="1"/>
  <c r="A129" i="6"/>
  <c r="E63" i="1"/>
  <c r="F63" i="1" s="1"/>
  <c r="E64" i="5"/>
  <c r="G68" i="4"/>
  <c r="B129" i="4"/>
  <c r="A130" i="4"/>
  <c r="D129" i="4"/>
  <c r="B129" i="3"/>
  <c r="A130" i="3"/>
  <c r="D129" i="3"/>
  <c r="G69" i="3"/>
  <c r="F64" i="5" l="1"/>
  <c r="M64" i="5" s="1"/>
  <c r="F68" i="6"/>
  <c r="C69" i="6" s="1"/>
  <c r="A130" i="6"/>
  <c r="C65" i="5"/>
  <c r="D65" i="5" s="1"/>
  <c r="C64" i="1"/>
  <c r="D64" i="1" s="1"/>
  <c r="F68" i="4"/>
  <c r="H68" i="4" s="1"/>
  <c r="C69" i="4" s="1"/>
  <c r="E69" i="4" s="1"/>
  <c r="I68" i="4"/>
  <c r="B130" i="4"/>
  <c r="A131" i="4"/>
  <c r="D130" i="4"/>
  <c r="F69" i="3"/>
  <c r="H69" i="3" s="1"/>
  <c r="C70" i="3" s="1"/>
  <c r="G70" i="3" s="1"/>
  <c r="I69" i="3"/>
  <c r="B130" i="3"/>
  <c r="A131" i="3"/>
  <c r="D130" i="3"/>
  <c r="J65" i="5" l="1"/>
  <c r="K65" i="5" s="1"/>
  <c r="E69" i="6"/>
  <c r="H66" i="5" s="1"/>
  <c r="A131" i="6"/>
  <c r="E64" i="1"/>
  <c r="F64" i="1" s="1"/>
  <c r="C66" i="5"/>
  <c r="D66" i="5" s="1"/>
  <c r="E65" i="5"/>
  <c r="G69" i="4"/>
  <c r="B131" i="4"/>
  <c r="A132" i="4"/>
  <c r="D131" i="4"/>
  <c r="F70" i="3"/>
  <c r="H70" i="3" s="1"/>
  <c r="C71" i="3" s="1"/>
  <c r="G71" i="3" s="1"/>
  <c r="I70" i="3"/>
  <c r="B131" i="3"/>
  <c r="A132" i="3"/>
  <c r="D131" i="3"/>
  <c r="F65" i="5" l="1"/>
  <c r="M65" i="5" s="1"/>
  <c r="F69" i="6"/>
  <c r="C70" i="6" s="1"/>
  <c r="A132" i="6"/>
  <c r="C67" i="5"/>
  <c r="D67" i="5" s="1"/>
  <c r="E66" i="5"/>
  <c r="F66" i="5" s="1"/>
  <c r="C65" i="1"/>
  <c r="D65" i="1" s="1"/>
  <c r="F69" i="4"/>
  <c r="H69" i="4" s="1"/>
  <c r="C70" i="4" s="1"/>
  <c r="E70" i="4" s="1"/>
  <c r="I69" i="4"/>
  <c r="B132" i="4"/>
  <c r="A133" i="4"/>
  <c r="D132" i="4"/>
  <c r="F71" i="3"/>
  <c r="H71" i="3" s="1"/>
  <c r="C72" i="3" s="1"/>
  <c r="G72" i="3" s="1"/>
  <c r="I71" i="3"/>
  <c r="B132" i="3"/>
  <c r="A133" i="3"/>
  <c r="D132" i="3"/>
  <c r="J66" i="5" l="1"/>
  <c r="K66" i="5" s="1"/>
  <c r="M66" i="5" s="1"/>
  <c r="E70" i="6"/>
  <c r="H67" i="5" s="1"/>
  <c r="A133" i="6"/>
  <c r="E65" i="1"/>
  <c r="F65" i="1" s="1"/>
  <c r="C68" i="5"/>
  <c r="D68" i="5" s="1"/>
  <c r="E67" i="5"/>
  <c r="F67" i="5" s="1"/>
  <c r="G70" i="4"/>
  <c r="I70" i="4" s="1"/>
  <c r="B133" i="4"/>
  <c r="A134" i="4"/>
  <c r="D133" i="4"/>
  <c r="B133" i="3"/>
  <c r="A134" i="3"/>
  <c r="D133" i="3"/>
  <c r="F72" i="3"/>
  <c r="H72" i="3" s="1"/>
  <c r="C73" i="3" s="1"/>
  <c r="I72" i="3"/>
  <c r="F70" i="4" l="1"/>
  <c r="H70" i="4" s="1"/>
  <c r="C71" i="4" s="1"/>
  <c r="E71" i="4" s="1"/>
  <c r="F70" i="6"/>
  <c r="C71" i="6" s="1"/>
  <c r="A134" i="6"/>
  <c r="C66" i="1"/>
  <c r="D66" i="1" s="1"/>
  <c r="E68" i="5"/>
  <c r="F68" i="5" s="1"/>
  <c r="G73" i="3"/>
  <c r="B134" i="4"/>
  <c r="A135" i="4"/>
  <c r="D134" i="4"/>
  <c r="B134" i="3"/>
  <c r="A135" i="3"/>
  <c r="D134" i="3"/>
  <c r="J67" i="5" l="1"/>
  <c r="G71" i="4"/>
  <c r="F71" i="4" s="1"/>
  <c r="H71" i="4" s="1"/>
  <c r="C72" i="4" s="1"/>
  <c r="E72" i="4" s="1"/>
  <c r="E71" i="6"/>
  <c r="H68" i="5" s="1"/>
  <c r="A135" i="6"/>
  <c r="E66" i="1"/>
  <c r="F66" i="1" s="1"/>
  <c r="I73" i="3"/>
  <c r="C69" i="5"/>
  <c r="D69" i="5" s="1"/>
  <c r="F73" i="3"/>
  <c r="H73" i="3" s="1"/>
  <c r="C74" i="3" s="1"/>
  <c r="G74" i="3" s="1"/>
  <c r="F74" i="3" s="1"/>
  <c r="H74" i="3" s="1"/>
  <c r="C75" i="3" s="1"/>
  <c r="G75" i="3" s="1"/>
  <c r="B135" i="4"/>
  <c r="A136" i="4"/>
  <c r="D135" i="4"/>
  <c r="B135" i="3"/>
  <c r="A136" i="3"/>
  <c r="D135" i="3"/>
  <c r="K67" i="5" l="1"/>
  <c r="M67" i="5" s="1"/>
  <c r="C67" i="1"/>
  <c r="I71" i="4"/>
  <c r="F71" i="6"/>
  <c r="C72" i="6" s="1"/>
  <c r="A136" i="6"/>
  <c r="G72" i="4"/>
  <c r="C68" i="1" s="1"/>
  <c r="D68" i="1" s="1"/>
  <c r="E69" i="5"/>
  <c r="F69" i="5" s="1"/>
  <c r="C71" i="5"/>
  <c r="D71" i="5" s="1"/>
  <c r="I74" i="3"/>
  <c r="C70" i="5"/>
  <c r="D70" i="5" s="1"/>
  <c r="B136" i="4"/>
  <c r="A137" i="4"/>
  <c r="D136" i="4"/>
  <c r="B136" i="3"/>
  <c r="A137" i="3"/>
  <c r="D136" i="3"/>
  <c r="F75" i="3"/>
  <c r="H75" i="3" s="1"/>
  <c r="C76" i="3" s="1"/>
  <c r="I75" i="3"/>
  <c r="J68" i="5" l="1"/>
  <c r="D67" i="1"/>
  <c r="E67" i="1" s="1"/>
  <c r="F67" i="1" s="1"/>
  <c r="I72" i="4"/>
  <c r="F72" i="4"/>
  <c r="H72" i="4" s="1"/>
  <c r="C73" i="4" s="1"/>
  <c r="E73" i="4" s="1"/>
  <c r="E72" i="6"/>
  <c r="A137" i="6"/>
  <c r="E70" i="5"/>
  <c r="F70" i="5" s="1"/>
  <c r="E68" i="1"/>
  <c r="F68" i="1" s="1"/>
  <c r="E71" i="5"/>
  <c r="F71" i="5" s="1"/>
  <c r="G76" i="3"/>
  <c r="B137" i="4"/>
  <c r="A138" i="4"/>
  <c r="D137" i="4"/>
  <c r="B137" i="3"/>
  <c r="A138" i="3"/>
  <c r="D137" i="3"/>
  <c r="F72" i="6" l="1"/>
  <c r="H69" i="5"/>
  <c r="K68" i="5"/>
  <c r="M68" i="5" s="1"/>
  <c r="G73" i="4"/>
  <c r="F73" i="4" s="1"/>
  <c r="H73" i="4" s="1"/>
  <c r="C74" i="4" s="1"/>
  <c r="E74" i="4" s="1"/>
  <c r="C73" i="6"/>
  <c r="A138" i="6"/>
  <c r="C72" i="5"/>
  <c r="D72" i="5" s="1"/>
  <c r="I76" i="3"/>
  <c r="F76" i="3"/>
  <c r="H76" i="3" s="1"/>
  <c r="C77" i="3" s="1"/>
  <c r="G77" i="3" s="1"/>
  <c r="B138" i="4"/>
  <c r="A139" i="4"/>
  <c r="D138" i="4"/>
  <c r="B138" i="3"/>
  <c r="A139" i="3"/>
  <c r="D138" i="3"/>
  <c r="J69" i="5" l="1"/>
  <c r="C69" i="1"/>
  <c r="I73" i="4"/>
  <c r="G74" i="4"/>
  <c r="F74" i="4" s="1"/>
  <c r="H74" i="4" s="1"/>
  <c r="C75" i="4" s="1"/>
  <c r="E75" i="4" s="1"/>
  <c r="E73" i="6"/>
  <c r="H70" i="5" s="1"/>
  <c r="A139" i="6"/>
  <c r="F77" i="3"/>
  <c r="H77" i="3" s="1"/>
  <c r="C78" i="3" s="1"/>
  <c r="G78" i="3" s="1"/>
  <c r="C73" i="5"/>
  <c r="D73" i="5" s="1"/>
  <c r="I77" i="3"/>
  <c r="E72" i="5"/>
  <c r="F72" i="5" s="1"/>
  <c r="B139" i="4"/>
  <c r="A140" i="4"/>
  <c r="D139" i="4"/>
  <c r="B139" i="3"/>
  <c r="A140" i="3"/>
  <c r="D139" i="3"/>
  <c r="I74" i="4" l="1"/>
  <c r="K69" i="5"/>
  <c r="M69" i="5" s="1"/>
  <c r="D69" i="1"/>
  <c r="E69" i="1" s="1"/>
  <c r="F69" i="1" s="1"/>
  <c r="C70" i="1"/>
  <c r="G75" i="4"/>
  <c r="C71" i="1" s="1"/>
  <c r="D71" i="1" s="1"/>
  <c r="F73" i="6"/>
  <c r="C74" i="6" s="1"/>
  <c r="A140" i="6"/>
  <c r="E73" i="5"/>
  <c r="F73" i="5" s="1"/>
  <c r="F78" i="3"/>
  <c r="H78" i="3" s="1"/>
  <c r="C79" i="3" s="1"/>
  <c r="G79" i="3" s="1"/>
  <c r="C74" i="5"/>
  <c r="D74" i="5" s="1"/>
  <c r="I78" i="3"/>
  <c r="B140" i="4"/>
  <c r="A141" i="4"/>
  <c r="D140" i="4"/>
  <c r="B140" i="3"/>
  <c r="A141" i="3"/>
  <c r="D140" i="3"/>
  <c r="J70" i="5" l="1"/>
  <c r="D70" i="1"/>
  <c r="E70" i="1" s="1"/>
  <c r="F70" i="1" s="1"/>
  <c r="F75" i="4"/>
  <c r="H75" i="4" s="1"/>
  <c r="C76" i="4" s="1"/>
  <c r="I75" i="4"/>
  <c r="E74" i="6"/>
  <c r="H71" i="5" s="1"/>
  <c r="A141" i="6"/>
  <c r="C75" i="5"/>
  <c r="D75" i="5" s="1"/>
  <c r="I79" i="3"/>
  <c r="F79" i="3"/>
  <c r="H79" i="3" s="1"/>
  <c r="C80" i="3" s="1"/>
  <c r="G80" i="3" s="1"/>
  <c r="E71" i="1"/>
  <c r="F71" i="1" s="1"/>
  <c r="E74" i="5"/>
  <c r="F74" i="5" s="1"/>
  <c r="B141" i="4"/>
  <c r="A142" i="4"/>
  <c r="D141" i="4"/>
  <c r="B141" i="3"/>
  <c r="A142" i="3"/>
  <c r="D141" i="3"/>
  <c r="K70" i="5" l="1"/>
  <c r="M70" i="5" s="1"/>
  <c r="E76" i="4"/>
  <c r="G76" i="4"/>
  <c r="F74" i="6"/>
  <c r="C75" i="6" s="1"/>
  <c r="A142" i="6"/>
  <c r="C76" i="5"/>
  <c r="D76" i="5" s="1"/>
  <c r="I80" i="3"/>
  <c r="F80" i="3"/>
  <c r="H80" i="3" s="1"/>
  <c r="C81" i="3" s="1"/>
  <c r="G81" i="3" s="1"/>
  <c r="E75" i="5"/>
  <c r="F75" i="5" s="1"/>
  <c r="B142" i="4"/>
  <c r="A143" i="4"/>
  <c r="D142" i="4"/>
  <c r="B142" i="3"/>
  <c r="A143" i="3"/>
  <c r="D142" i="3"/>
  <c r="J71" i="5" l="1"/>
  <c r="F76" i="4"/>
  <c r="H76" i="4" s="1"/>
  <c r="C77" i="4" s="1"/>
  <c r="C72" i="1"/>
  <c r="I76" i="4"/>
  <c r="E75" i="6"/>
  <c r="A143" i="6"/>
  <c r="F81" i="3"/>
  <c r="H81" i="3" s="1"/>
  <c r="C82" i="3" s="1"/>
  <c r="G82" i="3" s="1"/>
  <c r="I82" i="3" s="1"/>
  <c r="C77" i="5"/>
  <c r="D77" i="5" s="1"/>
  <c r="E76" i="5"/>
  <c r="F76" i="5" s="1"/>
  <c r="I81" i="3"/>
  <c r="B143" i="4"/>
  <c r="A144" i="4"/>
  <c r="D143" i="4"/>
  <c r="B143" i="3"/>
  <c r="A144" i="3"/>
  <c r="D143" i="3"/>
  <c r="F75" i="6" l="1"/>
  <c r="C76" i="6" s="1"/>
  <c r="H72" i="5"/>
  <c r="K71" i="5"/>
  <c r="M71" i="5" s="1"/>
  <c r="D72" i="1"/>
  <c r="E72" i="1" s="1"/>
  <c r="F72" i="1" s="1"/>
  <c r="E77" i="4"/>
  <c r="G77" i="4"/>
  <c r="A144" i="6"/>
  <c r="E77" i="5"/>
  <c r="F77" i="5" s="1"/>
  <c r="F82" i="3"/>
  <c r="H82" i="3" s="1"/>
  <c r="C83" i="3" s="1"/>
  <c r="G83" i="3" s="1"/>
  <c r="C78" i="5"/>
  <c r="D78" i="5" s="1"/>
  <c r="B144" i="4"/>
  <c r="A145" i="4"/>
  <c r="D144" i="4"/>
  <c r="B144" i="3"/>
  <c r="A145" i="3"/>
  <c r="D144" i="3"/>
  <c r="F77" i="4" l="1"/>
  <c r="H77" i="4" s="1"/>
  <c r="C78" i="4" s="1"/>
  <c r="I77" i="4"/>
  <c r="C73" i="1"/>
  <c r="J72" i="5"/>
  <c r="E76" i="6"/>
  <c r="A145" i="6"/>
  <c r="C79" i="5"/>
  <c r="D79" i="5" s="1"/>
  <c r="F83" i="3"/>
  <c r="H83" i="3" s="1"/>
  <c r="C84" i="3" s="1"/>
  <c r="G84" i="3" s="1"/>
  <c r="I83" i="3"/>
  <c r="E78" i="5"/>
  <c r="F78" i="5" s="1"/>
  <c r="B145" i="4"/>
  <c r="A146" i="4"/>
  <c r="D145" i="4"/>
  <c r="B145" i="3"/>
  <c r="A146" i="3"/>
  <c r="D145" i="3"/>
  <c r="F76" i="6" l="1"/>
  <c r="H73" i="5"/>
  <c r="K72" i="5"/>
  <c r="M72" i="5" s="1"/>
  <c r="D73" i="1"/>
  <c r="E73" i="1" s="1"/>
  <c r="F73" i="1" s="1"/>
  <c r="E78" i="4"/>
  <c r="G78" i="4"/>
  <c r="C77" i="6"/>
  <c r="A146" i="6"/>
  <c r="F84" i="3"/>
  <c r="H84" i="3" s="1"/>
  <c r="C85" i="3" s="1"/>
  <c r="G85" i="3" s="1"/>
  <c r="I85" i="3" s="1"/>
  <c r="C80" i="5"/>
  <c r="D80" i="5" s="1"/>
  <c r="I84" i="3"/>
  <c r="E79" i="5"/>
  <c r="F79" i="5" s="1"/>
  <c r="B146" i="4"/>
  <c r="A147" i="4"/>
  <c r="D146" i="4"/>
  <c r="B146" i="3"/>
  <c r="A147" i="3"/>
  <c r="D146" i="3"/>
  <c r="J73" i="5" l="1"/>
  <c r="F78" i="4"/>
  <c r="H78" i="4" s="1"/>
  <c r="C79" i="4" s="1"/>
  <c r="E79" i="4" s="1"/>
  <c r="C74" i="1"/>
  <c r="I78" i="4"/>
  <c r="E77" i="6"/>
  <c r="A147" i="6"/>
  <c r="C81" i="5"/>
  <c r="D81" i="5" s="1"/>
  <c r="F85" i="3"/>
  <c r="H85" i="3" s="1"/>
  <c r="C86" i="3" s="1"/>
  <c r="G86" i="3" s="1"/>
  <c r="I86" i="3" s="1"/>
  <c r="E80" i="5"/>
  <c r="F80" i="5" s="1"/>
  <c r="B147" i="4"/>
  <c r="A148" i="4"/>
  <c r="D147" i="4"/>
  <c r="B147" i="3"/>
  <c r="A148" i="3"/>
  <c r="D147" i="3"/>
  <c r="F77" i="6" l="1"/>
  <c r="H74" i="5"/>
  <c r="K73" i="5"/>
  <c r="M73" i="5" s="1"/>
  <c r="D74" i="1"/>
  <c r="E74" i="1" s="1"/>
  <c r="F74" i="1" s="1"/>
  <c r="G79" i="4"/>
  <c r="C75" i="1" s="1"/>
  <c r="C78" i="6"/>
  <c r="A148" i="6"/>
  <c r="F86" i="3"/>
  <c r="H86" i="3" s="1"/>
  <c r="C87" i="3" s="1"/>
  <c r="G87" i="3" s="1"/>
  <c r="C82" i="5"/>
  <c r="D82" i="5" s="1"/>
  <c r="E81" i="5"/>
  <c r="F81" i="5" s="1"/>
  <c r="B148" i="4"/>
  <c r="A149" i="4"/>
  <c r="D148" i="4"/>
  <c r="B148" i="3"/>
  <c r="A149" i="3"/>
  <c r="D148" i="3"/>
  <c r="D75" i="1" l="1"/>
  <c r="E75" i="1" s="1"/>
  <c r="F75" i="1" s="1"/>
  <c r="I79" i="4"/>
  <c r="F79" i="4"/>
  <c r="H79" i="4" s="1"/>
  <c r="C80" i="4" s="1"/>
  <c r="J74" i="5"/>
  <c r="E78" i="6"/>
  <c r="H75" i="5" s="1"/>
  <c r="A149" i="6"/>
  <c r="E82" i="5"/>
  <c r="F82" i="5" s="1"/>
  <c r="F87" i="3"/>
  <c r="H87" i="3" s="1"/>
  <c r="C88" i="3" s="1"/>
  <c r="G88" i="3" s="1"/>
  <c r="I88" i="3" s="1"/>
  <c r="C83" i="5"/>
  <c r="D83" i="5" s="1"/>
  <c r="I87" i="3"/>
  <c r="B149" i="4"/>
  <c r="A150" i="4"/>
  <c r="D149" i="4"/>
  <c r="B149" i="3"/>
  <c r="A150" i="3"/>
  <c r="D149" i="3"/>
  <c r="K74" i="5" l="1"/>
  <c r="M74" i="5" s="1"/>
  <c r="E80" i="4"/>
  <c r="G80" i="4"/>
  <c r="F78" i="6"/>
  <c r="C79" i="6" s="1"/>
  <c r="A150" i="6"/>
  <c r="E83" i="5"/>
  <c r="F83" i="5" s="1"/>
  <c r="F88" i="3"/>
  <c r="H88" i="3" s="1"/>
  <c r="C89" i="3" s="1"/>
  <c r="G89" i="3" s="1"/>
  <c r="I89" i="3" s="1"/>
  <c r="C84" i="5"/>
  <c r="D84" i="5" s="1"/>
  <c r="B150" i="4"/>
  <c r="A151" i="4"/>
  <c r="D150" i="4"/>
  <c r="B150" i="3"/>
  <c r="A151" i="3"/>
  <c r="D150" i="3"/>
  <c r="J75" i="5" l="1"/>
  <c r="C76" i="1"/>
  <c r="I80" i="4"/>
  <c r="H80" i="4"/>
  <c r="C81" i="4" s="1"/>
  <c r="F80" i="4"/>
  <c r="E79" i="6"/>
  <c r="A151" i="6"/>
  <c r="E84" i="5"/>
  <c r="F84" i="5" s="1"/>
  <c r="C85" i="5"/>
  <c r="D85" i="5" s="1"/>
  <c r="F89" i="3"/>
  <c r="H89" i="3" s="1"/>
  <c r="C90" i="3" s="1"/>
  <c r="G90" i="3" s="1"/>
  <c r="F90" i="3" s="1"/>
  <c r="H90" i="3" s="1"/>
  <c r="C91" i="3" s="1"/>
  <c r="B151" i="4"/>
  <c r="A152" i="4"/>
  <c r="D151" i="4"/>
  <c r="B151" i="3"/>
  <c r="A152" i="3"/>
  <c r="D151" i="3"/>
  <c r="F79" i="6" l="1"/>
  <c r="H76" i="5"/>
  <c r="K75" i="5"/>
  <c r="M75" i="5" s="1"/>
  <c r="D76" i="1"/>
  <c r="E76" i="1" s="1"/>
  <c r="F76" i="1" s="1"/>
  <c r="E81" i="4"/>
  <c r="G81" i="4"/>
  <c r="C80" i="6"/>
  <c r="A152" i="6"/>
  <c r="C86" i="5"/>
  <c r="D86" i="5" s="1"/>
  <c r="I90" i="3"/>
  <c r="E85" i="5"/>
  <c r="F85" i="5" s="1"/>
  <c r="G91" i="3"/>
  <c r="B152" i="4"/>
  <c r="A153" i="4"/>
  <c r="D152" i="4"/>
  <c r="B152" i="3"/>
  <c r="A153" i="3"/>
  <c r="D152" i="3"/>
  <c r="F81" i="4" l="1"/>
  <c r="H81" i="4" s="1"/>
  <c r="C82" i="4" s="1"/>
  <c r="E82" i="4" s="1"/>
  <c r="J76" i="5"/>
  <c r="C77" i="1"/>
  <c r="I81" i="4"/>
  <c r="E80" i="6"/>
  <c r="A153" i="6"/>
  <c r="I91" i="3"/>
  <c r="C87" i="5"/>
  <c r="D87" i="5" s="1"/>
  <c r="E86" i="5"/>
  <c r="F86" i="5" s="1"/>
  <c r="F91" i="3"/>
  <c r="H91" i="3" s="1"/>
  <c r="C92" i="3" s="1"/>
  <c r="G92" i="3" s="1"/>
  <c r="B153" i="4"/>
  <c r="A154" i="4"/>
  <c r="D153" i="4"/>
  <c r="B153" i="3"/>
  <c r="A154" i="3"/>
  <c r="D153" i="3"/>
  <c r="F80" i="6" l="1"/>
  <c r="H77" i="5"/>
  <c r="K76" i="5"/>
  <c r="M76" i="5" s="1"/>
  <c r="G82" i="4"/>
  <c r="C78" i="1" s="1"/>
  <c r="D77" i="1"/>
  <c r="E77" i="1" s="1"/>
  <c r="F77" i="1" s="1"/>
  <c r="C81" i="6"/>
  <c r="A154" i="6"/>
  <c r="F92" i="3"/>
  <c r="H92" i="3" s="1"/>
  <c r="C93" i="3" s="1"/>
  <c r="G93" i="3" s="1"/>
  <c r="I93" i="3" s="1"/>
  <c r="C88" i="5"/>
  <c r="D88" i="5" s="1"/>
  <c r="E87" i="5"/>
  <c r="F87" i="5" s="1"/>
  <c r="I92" i="3"/>
  <c r="B154" i="4"/>
  <c r="A155" i="4"/>
  <c r="D154" i="4"/>
  <c r="B154" i="3"/>
  <c r="A155" i="3"/>
  <c r="D154" i="3"/>
  <c r="I82" i="4" l="1"/>
  <c r="F82" i="4"/>
  <c r="H82" i="4" s="1"/>
  <c r="C83" i="4" s="1"/>
  <c r="G83" i="4" s="1"/>
  <c r="J77" i="5"/>
  <c r="D78" i="1"/>
  <c r="E78" i="1" s="1"/>
  <c r="F78" i="1" s="1"/>
  <c r="E81" i="6"/>
  <c r="A155" i="6"/>
  <c r="E88" i="5"/>
  <c r="F88" i="5" s="1"/>
  <c r="F93" i="3"/>
  <c r="H93" i="3" s="1"/>
  <c r="C94" i="3" s="1"/>
  <c r="G94" i="3" s="1"/>
  <c r="C89" i="5"/>
  <c r="D89" i="5" s="1"/>
  <c r="B155" i="4"/>
  <c r="A156" i="4"/>
  <c r="D155" i="4"/>
  <c r="B155" i="3"/>
  <c r="A156" i="3"/>
  <c r="D155" i="3"/>
  <c r="F81" i="6" l="1"/>
  <c r="H78" i="5"/>
  <c r="E83" i="4"/>
  <c r="F83" i="4" s="1"/>
  <c r="H83" i="4" s="1"/>
  <c r="C84" i="4" s="1"/>
  <c r="K77" i="5"/>
  <c r="M77" i="5" s="1"/>
  <c r="I83" i="4"/>
  <c r="C79" i="1"/>
  <c r="C82" i="6"/>
  <c r="A156" i="6"/>
  <c r="I94" i="3"/>
  <c r="C90" i="5"/>
  <c r="D90" i="5" s="1"/>
  <c r="F94" i="3"/>
  <c r="H94" i="3" s="1"/>
  <c r="C95" i="3" s="1"/>
  <c r="G95" i="3" s="1"/>
  <c r="F95" i="3" s="1"/>
  <c r="H95" i="3" s="1"/>
  <c r="C96" i="3" s="1"/>
  <c r="E89" i="5"/>
  <c r="F89" i="5" s="1"/>
  <c r="B156" i="4"/>
  <c r="A157" i="4"/>
  <c r="D156" i="4"/>
  <c r="B156" i="3"/>
  <c r="A157" i="3"/>
  <c r="D156" i="3"/>
  <c r="J78" i="5" l="1"/>
  <c r="D79" i="1"/>
  <c r="E79" i="1" s="1"/>
  <c r="F79" i="1" s="1"/>
  <c r="G84" i="4"/>
  <c r="E84" i="4"/>
  <c r="E82" i="6"/>
  <c r="A157" i="6"/>
  <c r="C91" i="5"/>
  <c r="D91" i="5" s="1"/>
  <c r="E90" i="5"/>
  <c r="F90" i="5" s="1"/>
  <c r="I95" i="3"/>
  <c r="G96" i="3"/>
  <c r="B157" i="4"/>
  <c r="A158" i="4"/>
  <c r="D157" i="4"/>
  <c r="I96" i="3"/>
  <c r="B157" i="3"/>
  <c r="A158" i="3"/>
  <c r="D157" i="3"/>
  <c r="F82" i="6" l="1"/>
  <c r="H79" i="5"/>
  <c r="K78" i="5"/>
  <c r="M78" i="5" s="1"/>
  <c r="F84" i="4"/>
  <c r="H84" i="4" s="1"/>
  <c r="C85" i="4" s="1"/>
  <c r="E85" i="4" s="1"/>
  <c r="C80" i="1"/>
  <c r="I84" i="4"/>
  <c r="C83" i="6"/>
  <c r="A158" i="6"/>
  <c r="F96" i="3"/>
  <c r="H96" i="3" s="1"/>
  <c r="C97" i="3" s="1"/>
  <c r="G97" i="3" s="1"/>
  <c r="C92" i="5"/>
  <c r="D92" i="5" s="1"/>
  <c r="E91" i="5"/>
  <c r="F91" i="5" s="1"/>
  <c r="B158" i="4"/>
  <c r="A159" i="4"/>
  <c r="D158" i="4"/>
  <c r="B158" i="3"/>
  <c r="A159" i="3"/>
  <c r="D158" i="3"/>
  <c r="J79" i="5" l="1"/>
  <c r="D80" i="1"/>
  <c r="E80" i="1" s="1"/>
  <c r="F80" i="1" s="1"/>
  <c r="G85" i="4"/>
  <c r="F85" i="4" s="1"/>
  <c r="H85" i="4" s="1"/>
  <c r="C86" i="4" s="1"/>
  <c r="E86" i="4" s="1"/>
  <c r="E83" i="6"/>
  <c r="A159" i="6"/>
  <c r="I97" i="3"/>
  <c r="F97" i="3"/>
  <c r="H97" i="3" s="1"/>
  <c r="C98" i="3" s="1"/>
  <c r="G98" i="3" s="1"/>
  <c r="F98" i="3" s="1"/>
  <c r="H98" i="3" s="1"/>
  <c r="C99" i="3" s="1"/>
  <c r="C93" i="5"/>
  <c r="D93" i="5" s="1"/>
  <c r="E92" i="5"/>
  <c r="F92" i="5" s="1"/>
  <c r="B159" i="4"/>
  <c r="A160" i="4"/>
  <c r="D159" i="4"/>
  <c r="B159" i="3"/>
  <c r="A160" i="3"/>
  <c r="D159" i="3"/>
  <c r="F83" i="6" l="1"/>
  <c r="H80" i="5"/>
  <c r="K79" i="5"/>
  <c r="M79" i="5" s="1"/>
  <c r="G86" i="4"/>
  <c r="I86" i="4" s="1"/>
  <c r="C81" i="1"/>
  <c r="I85" i="4"/>
  <c r="H86" i="4"/>
  <c r="C87" i="4" s="1"/>
  <c r="C84" i="6"/>
  <c r="A160" i="6"/>
  <c r="E93" i="5"/>
  <c r="F93" i="5" s="1"/>
  <c r="C94" i="5"/>
  <c r="D94" i="5" s="1"/>
  <c r="I98" i="3"/>
  <c r="G99" i="3"/>
  <c r="B160" i="4"/>
  <c r="A161" i="4"/>
  <c r="D160" i="4"/>
  <c r="B160" i="3"/>
  <c r="A161" i="3"/>
  <c r="D160" i="3"/>
  <c r="C82" i="1" l="1"/>
  <c r="F86" i="4"/>
  <c r="J80" i="5"/>
  <c r="D81" i="1"/>
  <c r="E81" i="1" s="1"/>
  <c r="F81" i="1" s="1"/>
  <c r="D82" i="1"/>
  <c r="E82" i="1" s="1"/>
  <c r="F82" i="1" s="1"/>
  <c r="E87" i="4"/>
  <c r="G87" i="4"/>
  <c r="E84" i="6"/>
  <c r="A161" i="6"/>
  <c r="E94" i="5"/>
  <c r="F94" i="5" s="1"/>
  <c r="F99" i="3"/>
  <c r="H99" i="3" s="1"/>
  <c r="C100" i="3" s="1"/>
  <c r="G100" i="3" s="1"/>
  <c r="C95" i="5"/>
  <c r="D95" i="5" s="1"/>
  <c r="I99" i="3"/>
  <c r="B161" i="4"/>
  <c r="A162" i="4"/>
  <c r="D161" i="4"/>
  <c r="B161" i="3"/>
  <c r="A162" i="3"/>
  <c r="D161" i="3"/>
  <c r="F84" i="6" l="1"/>
  <c r="H81" i="5"/>
  <c r="K80" i="5"/>
  <c r="M80" i="5" s="1"/>
  <c r="F87" i="4"/>
  <c r="H87" i="4" s="1"/>
  <c r="C88" i="4" s="1"/>
  <c r="G88" i="4" s="1"/>
  <c r="I88" i="4" s="1"/>
  <c r="I87" i="4"/>
  <c r="C83" i="1"/>
  <c r="C85" i="6"/>
  <c r="A162" i="6"/>
  <c r="F100" i="3"/>
  <c r="H100" i="3" s="1"/>
  <c r="C101" i="3" s="1"/>
  <c r="G101" i="3" s="1"/>
  <c r="C96" i="5"/>
  <c r="D96" i="5" s="1"/>
  <c r="E95" i="5"/>
  <c r="F95" i="5" s="1"/>
  <c r="I100" i="3"/>
  <c r="B162" i="4"/>
  <c r="A163" i="4"/>
  <c r="D162" i="4"/>
  <c r="B162" i="3"/>
  <c r="A163" i="3"/>
  <c r="D162" i="3"/>
  <c r="E88" i="4" l="1"/>
  <c r="J81" i="5"/>
  <c r="D83" i="1"/>
  <c r="E83" i="1" s="1"/>
  <c r="F83" i="1" s="1"/>
  <c r="F88" i="4"/>
  <c r="H88" i="4" s="1"/>
  <c r="C89" i="4" s="1"/>
  <c r="C84" i="1"/>
  <c r="F101" i="3"/>
  <c r="I101" i="3"/>
  <c r="H101" i="3"/>
  <c r="C102" i="3" s="1"/>
  <c r="H102" i="3" s="1"/>
  <c r="C103" i="3" s="1"/>
  <c r="G103" i="3" s="1"/>
  <c r="E85" i="6"/>
  <c r="H82" i="5" s="1"/>
  <c r="A163" i="6"/>
  <c r="C97" i="5"/>
  <c r="D97" i="5" s="1"/>
  <c r="E96" i="5"/>
  <c r="F96" i="5" s="1"/>
  <c r="B163" i="4"/>
  <c r="A164" i="4"/>
  <c r="D163" i="4"/>
  <c r="B163" i="3"/>
  <c r="A164" i="3"/>
  <c r="D163" i="3"/>
  <c r="K81" i="5" l="1"/>
  <c r="M81" i="5" s="1"/>
  <c r="D84" i="1"/>
  <c r="E84" i="1" s="1"/>
  <c r="F84" i="1" s="1"/>
  <c r="E89" i="4"/>
  <c r="G89" i="4"/>
  <c r="H103" i="3"/>
  <c r="C104" i="3" s="1"/>
  <c r="H104" i="3" s="1"/>
  <c r="C105" i="3" s="1"/>
  <c r="G102" i="3"/>
  <c r="C98" i="5" s="1"/>
  <c r="F85" i="6"/>
  <c r="C86" i="6" s="1"/>
  <c r="A164" i="6"/>
  <c r="C99" i="5"/>
  <c r="D99" i="5" s="1"/>
  <c r="E97" i="5"/>
  <c r="F97" i="5" s="1"/>
  <c r="B164" i="4"/>
  <c r="A165" i="4"/>
  <c r="D164" i="4"/>
  <c r="G104" i="3"/>
  <c r="F103" i="3"/>
  <c r="B164" i="3"/>
  <c r="A165" i="3"/>
  <c r="D164" i="3"/>
  <c r="J82" i="5" l="1"/>
  <c r="D98" i="5"/>
  <c r="E98" i="5" s="1"/>
  <c r="F102" i="3"/>
  <c r="I103" i="3"/>
  <c r="I102" i="3"/>
  <c r="F89" i="4"/>
  <c r="H89" i="4" s="1"/>
  <c r="C90" i="4" s="1"/>
  <c r="E90" i="4" s="1"/>
  <c r="C85" i="1"/>
  <c r="I89" i="4"/>
  <c r="E86" i="6"/>
  <c r="A165" i="6"/>
  <c r="C100" i="5"/>
  <c r="D100" i="5" s="1"/>
  <c r="E99" i="5"/>
  <c r="B165" i="4"/>
  <c r="A166" i="4"/>
  <c r="D165" i="4"/>
  <c r="G105" i="3"/>
  <c r="H105" i="3"/>
  <c r="C106" i="3" s="1"/>
  <c r="F104" i="3"/>
  <c r="I104" i="3"/>
  <c r="B165" i="3"/>
  <c r="A166" i="3"/>
  <c r="D165" i="3"/>
  <c r="F86" i="6" l="1"/>
  <c r="H83" i="5"/>
  <c r="G90" i="4"/>
  <c r="C86" i="1" s="1"/>
  <c r="K82" i="5"/>
  <c r="M82" i="5" s="1"/>
  <c r="F98" i="5"/>
  <c r="M98" i="5" s="1"/>
  <c r="F99" i="5"/>
  <c r="M99" i="5" s="1"/>
  <c r="D85" i="1"/>
  <c r="E85" i="1" s="1"/>
  <c r="F85" i="1" s="1"/>
  <c r="C87" i="6"/>
  <c r="A166" i="6"/>
  <c r="C101" i="5"/>
  <c r="D101" i="5" s="1"/>
  <c r="E100" i="5"/>
  <c r="B166" i="4"/>
  <c r="A167" i="4"/>
  <c r="D166" i="4"/>
  <c r="G106" i="3"/>
  <c r="H106" i="3"/>
  <c r="C107" i="3" s="1"/>
  <c r="F105" i="3"/>
  <c r="I105" i="3"/>
  <c r="B166" i="3"/>
  <c r="A167" i="3"/>
  <c r="D166" i="3"/>
  <c r="F90" i="4" l="1"/>
  <c r="H90" i="4" s="1"/>
  <c r="C91" i="4" s="1"/>
  <c r="G91" i="4" s="1"/>
  <c r="I90" i="4"/>
  <c r="J83" i="5"/>
  <c r="F100" i="5"/>
  <c r="M100" i="5" s="1"/>
  <c r="D86" i="1"/>
  <c r="E86" i="1" s="1"/>
  <c r="F86" i="1" s="1"/>
  <c r="E87" i="6"/>
  <c r="A167" i="6"/>
  <c r="C102" i="5"/>
  <c r="D102" i="5" s="1"/>
  <c r="E101" i="5"/>
  <c r="B167" i="4"/>
  <c r="A168" i="4"/>
  <c r="D167" i="4"/>
  <c r="G107" i="3"/>
  <c r="H107" i="3"/>
  <c r="C108" i="3" s="1"/>
  <c r="F106" i="3"/>
  <c r="I106" i="3"/>
  <c r="B167" i="3"/>
  <c r="A168" i="3"/>
  <c r="D167" i="3"/>
  <c r="F87" i="6" l="1"/>
  <c r="H84" i="5"/>
  <c r="E91" i="4"/>
  <c r="K83" i="5"/>
  <c r="M83" i="5" s="1"/>
  <c r="F101" i="5"/>
  <c r="M101" i="5" s="1"/>
  <c r="C87" i="1"/>
  <c r="I91" i="4"/>
  <c r="F91" i="4"/>
  <c r="H91" i="4" s="1"/>
  <c r="C92" i="4" s="1"/>
  <c r="C88" i="6"/>
  <c r="A168" i="6"/>
  <c r="C103" i="5"/>
  <c r="D103" i="5" s="1"/>
  <c r="E102" i="5"/>
  <c r="B168" i="4"/>
  <c r="A169" i="4"/>
  <c r="D168" i="4"/>
  <c r="G108" i="3"/>
  <c r="H108" i="3"/>
  <c r="C109" i="3" s="1"/>
  <c r="B168" i="3"/>
  <c r="A169" i="3"/>
  <c r="D168" i="3"/>
  <c r="F107" i="3"/>
  <c r="I107" i="3"/>
  <c r="F102" i="5" l="1"/>
  <c r="M102" i="5" s="1"/>
  <c r="J84" i="5"/>
  <c r="D87" i="1"/>
  <c r="E87" i="1" s="1"/>
  <c r="F87" i="1" s="1"/>
  <c r="G92" i="4"/>
  <c r="E92" i="4"/>
  <c r="E88" i="6"/>
  <c r="A169" i="6"/>
  <c r="E103" i="5"/>
  <c r="C104" i="5"/>
  <c r="D104" i="5" s="1"/>
  <c r="B169" i="4"/>
  <c r="A170" i="4"/>
  <c r="D169" i="4"/>
  <c r="G109" i="3"/>
  <c r="H109" i="3"/>
  <c r="C110" i="3" s="1"/>
  <c r="B169" i="3"/>
  <c r="A170" i="3"/>
  <c r="D169" i="3"/>
  <c r="F108" i="3"/>
  <c r="I108" i="3"/>
  <c r="F88" i="6" l="1"/>
  <c r="H85" i="5"/>
  <c r="K84" i="5"/>
  <c r="M84" i="5" s="1"/>
  <c r="F103" i="5"/>
  <c r="M103" i="5" s="1"/>
  <c r="F92" i="4"/>
  <c r="H92" i="4" s="1"/>
  <c r="C93" i="4" s="1"/>
  <c r="E93" i="4" s="1"/>
  <c r="C88" i="1"/>
  <c r="I92" i="4"/>
  <c r="C89" i="6"/>
  <c r="A170" i="6"/>
  <c r="E104" i="5"/>
  <c r="C105" i="5"/>
  <c r="D105" i="5" s="1"/>
  <c r="B170" i="4"/>
  <c r="A171" i="4"/>
  <c r="D170" i="4"/>
  <c r="G110" i="3"/>
  <c r="H110" i="3"/>
  <c r="C111" i="3" s="1"/>
  <c r="B170" i="3"/>
  <c r="A171" i="3"/>
  <c r="D170" i="3"/>
  <c r="F109" i="3"/>
  <c r="I109" i="3"/>
  <c r="F104" i="5" l="1"/>
  <c r="M104" i="5" s="1"/>
  <c r="D88" i="1"/>
  <c r="E88" i="1" s="1"/>
  <c r="F88" i="1" s="1"/>
  <c r="G93" i="4"/>
  <c r="J85" i="5"/>
  <c r="E89" i="6"/>
  <c r="A171" i="6"/>
  <c r="C106" i="5"/>
  <c r="D106" i="5" s="1"/>
  <c r="E105" i="5"/>
  <c r="B171" i="4"/>
  <c r="A172" i="4"/>
  <c r="D171" i="4"/>
  <c r="G111" i="3"/>
  <c r="H111" i="3"/>
  <c r="C112" i="3" s="1"/>
  <c r="B171" i="3"/>
  <c r="A172" i="3"/>
  <c r="D171" i="3"/>
  <c r="F110" i="3"/>
  <c r="I110" i="3"/>
  <c r="F89" i="6" l="1"/>
  <c r="H86" i="5"/>
  <c r="F105" i="5"/>
  <c r="M105" i="5" s="1"/>
  <c r="K85" i="5"/>
  <c r="M85" i="5" s="1"/>
  <c r="I93" i="4"/>
  <c r="C89" i="1"/>
  <c r="F93" i="4"/>
  <c r="H93" i="4" s="1"/>
  <c r="C94" i="4" s="1"/>
  <c r="C90" i="6"/>
  <c r="A172" i="6"/>
  <c r="C107" i="5"/>
  <c r="D107" i="5" s="1"/>
  <c r="E106" i="5"/>
  <c r="B172" i="4"/>
  <c r="A173" i="4"/>
  <c r="D172" i="4"/>
  <c r="G112" i="3"/>
  <c r="H112" i="3"/>
  <c r="C113" i="3" s="1"/>
  <c r="B172" i="3"/>
  <c r="A173" i="3"/>
  <c r="D172" i="3"/>
  <c r="F111" i="3"/>
  <c r="I111" i="3"/>
  <c r="F106" i="5" l="1"/>
  <c r="M106" i="5" s="1"/>
  <c r="J86" i="5"/>
  <c r="D89" i="1"/>
  <c r="E89" i="1" s="1"/>
  <c r="F89" i="1" s="1"/>
  <c r="E94" i="4"/>
  <c r="G94" i="4"/>
  <c r="E90" i="6"/>
  <c r="A173" i="6"/>
  <c r="C108" i="5"/>
  <c r="D108" i="5" s="1"/>
  <c r="E107" i="5"/>
  <c r="B173" i="4"/>
  <c r="A174" i="4"/>
  <c r="D173" i="4"/>
  <c r="G113" i="3"/>
  <c r="H113" i="3"/>
  <c r="C114" i="3" s="1"/>
  <c r="B173" i="3"/>
  <c r="A174" i="3"/>
  <c r="D173" i="3"/>
  <c r="F112" i="3"/>
  <c r="I112" i="3"/>
  <c r="F90" i="6" l="1"/>
  <c r="H87" i="5"/>
  <c r="F107" i="5"/>
  <c r="M107" i="5" s="1"/>
  <c r="K86" i="5"/>
  <c r="M86" i="5" s="1"/>
  <c r="I94" i="4"/>
  <c r="C90" i="1"/>
  <c r="F94" i="4"/>
  <c r="H94" i="4" s="1"/>
  <c r="C95" i="4" s="1"/>
  <c r="C91" i="6"/>
  <c r="A174" i="6"/>
  <c r="C109" i="5"/>
  <c r="D109" i="5" s="1"/>
  <c r="E108" i="5"/>
  <c r="B174" i="4"/>
  <c r="A175" i="4"/>
  <c r="D174" i="4"/>
  <c r="G114" i="3"/>
  <c r="H114" i="3"/>
  <c r="C115" i="3" s="1"/>
  <c r="B174" i="3"/>
  <c r="A175" i="3"/>
  <c r="D174" i="3"/>
  <c r="F113" i="3"/>
  <c r="I113" i="3"/>
  <c r="F108" i="5" l="1"/>
  <c r="M108" i="5" s="1"/>
  <c r="D90" i="1"/>
  <c r="E90" i="1" s="1"/>
  <c r="F90" i="1" s="1"/>
  <c r="E95" i="4"/>
  <c r="G95" i="4"/>
  <c r="J87" i="5"/>
  <c r="E91" i="6"/>
  <c r="H88" i="5" s="1"/>
  <c r="A175" i="6"/>
  <c r="C110" i="5"/>
  <c r="D110" i="5" s="1"/>
  <c r="E109" i="5"/>
  <c r="B175" i="4"/>
  <c r="A176" i="4"/>
  <c r="D175" i="4"/>
  <c r="G115" i="3"/>
  <c r="H115" i="3"/>
  <c r="C116" i="3" s="1"/>
  <c r="B175" i="3"/>
  <c r="A176" i="3"/>
  <c r="D175" i="3"/>
  <c r="F114" i="3"/>
  <c r="I114" i="3"/>
  <c r="F109" i="5" l="1"/>
  <c r="M109" i="5" s="1"/>
  <c r="K87" i="5"/>
  <c r="M87" i="5" s="1"/>
  <c r="C91" i="1"/>
  <c r="I95" i="4"/>
  <c r="F95" i="4"/>
  <c r="H95" i="4"/>
  <c r="C96" i="4" s="1"/>
  <c r="F91" i="6"/>
  <c r="C92" i="6" s="1"/>
  <c r="A176" i="6"/>
  <c r="C111" i="5"/>
  <c r="D111" i="5" s="1"/>
  <c r="E110" i="5"/>
  <c r="B176" i="4"/>
  <c r="A177" i="4"/>
  <c r="D176" i="4"/>
  <c r="G116" i="3"/>
  <c r="H116" i="3"/>
  <c r="C117" i="3" s="1"/>
  <c r="B176" i="3"/>
  <c r="A177" i="3"/>
  <c r="D176" i="3"/>
  <c r="F115" i="3"/>
  <c r="I115" i="3"/>
  <c r="F110" i="5" l="1"/>
  <c r="M110" i="5" s="1"/>
  <c r="J88" i="5"/>
  <c r="D91" i="1"/>
  <c r="E91" i="1" s="1"/>
  <c r="F91" i="1" s="1"/>
  <c r="E96" i="4"/>
  <c r="G96" i="4"/>
  <c r="E92" i="6"/>
  <c r="A177" i="6"/>
  <c r="C112" i="5"/>
  <c r="D112" i="5" s="1"/>
  <c r="E111" i="5"/>
  <c r="B177" i="4"/>
  <c r="A178" i="4"/>
  <c r="D177" i="4"/>
  <c r="G117" i="3"/>
  <c r="H117" i="3"/>
  <c r="C118" i="3" s="1"/>
  <c r="A178" i="3"/>
  <c r="B177" i="3"/>
  <c r="D177" i="3"/>
  <c r="F116" i="3"/>
  <c r="I116" i="3"/>
  <c r="F92" i="6" l="1"/>
  <c r="H89" i="5"/>
  <c r="F111" i="5"/>
  <c r="M111" i="5" s="1"/>
  <c r="K88" i="5"/>
  <c r="M88" i="5" s="1"/>
  <c r="I96" i="4"/>
  <c r="C92" i="1"/>
  <c r="F96" i="4"/>
  <c r="H96" i="4" s="1"/>
  <c r="C97" i="4" s="1"/>
  <c r="C93" i="6"/>
  <c r="A178" i="6"/>
  <c r="C113" i="5"/>
  <c r="D113" i="5" s="1"/>
  <c r="E112" i="5"/>
  <c r="B178" i="4"/>
  <c r="A179" i="4"/>
  <c r="D178" i="4"/>
  <c r="D178" i="3"/>
  <c r="B178" i="3"/>
  <c r="A179" i="3"/>
  <c r="G118" i="3"/>
  <c r="H118" i="3"/>
  <c r="C119" i="3" s="1"/>
  <c r="F117" i="3"/>
  <c r="I117" i="3"/>
  <c r="F112" i="5" l="1"/>
  <c r="M112" i="5" s="1"/>
  <c r="J89" i="5"/>
  <c r="D92" i="1"/>
  <c r="E92" i="1" s="1"/>
  <c r="F92" i="1" s="1"/>
  <c r="E97" i="4"/>
  <c r="G97" i="4"/>
  <c r="E93" i="6"/>
  <c r="A179" i="6"/>
  <c r="C114" i="5"/>
  <c r="D114" i="5" s="1"/>
  <c r="E113" i="5"/>
  <c r="B179" i="4"/>
  <c r="A180" i="4"/>
  <c r="D179" i="4"/>
  <c r="G119" i="3"/>
  <c r="H119" i="3"/>
  <c r="C120" i="3" s="1"/>
  <c r="D179" i="3"/>
  <c r="B179" i="3"/>
  <c r="A180" i="3"/>
  <c r="F118" i="3"/>
  <c r="I118" i="3"/>
  <c r="F93" i="6" l="1"/>
  <c r="H90" i="5"/>
  <c r="K89" i="5"/>
  <c r="M89" i="5" s="1"/>
  <c r="F113" i="5"/>
  <c r="M113" i="5" s="1"/>
  <c r="I97" i="4"/>
  <c r="C93" i="1"/>
  <c r="F97" i="4"/>
  <c r="H97" i="4" s="1"/>
  <c r="C98" i="4" s="1"/>
  <c r="C94" i="6"/>
  <c r="A180" i="6"/>
  <c r="C115" i="5"/>
  <c r="D115" i="5" s="1"/>
  <c r="E114" i="5"/>
  <c r="B180" i="4"/>
  <c r="A181" i="4"/>
  <c r="D180" i="4"/>
  <c r="H120" i="3"/>
  <c r="C121" i="3" s="1"/>
  <c r="G120" i="3"/>
  <c r="F119" i="3"/>
  <c r="I119" i="3"/>
  <c r="D180" i="3"/>
  <c r="B180" i="3"/>
  <c r="A181" i="3"/>
  <c r="F114" i="5" l="1"/>
  <c r="M114" i="5" s="1"/>
  <c r="D93" i="1"/>
  <c r="E93" i="1" s="1"/>
  <c r="F93" i="1" s="1"/>
  <c r="E98" i="4"/>
  <c r="G98" i="4"/>
  <c r="J90" i="5"/>
  <c r="E94" i="6"/>
  <c r="H91" i="5" s="1"/>
  <c r="A181" i="6"/>
  <c r="C116" i="5"/>
  <c r="D116" i="5" s="1"/>
  <c r="E115" i="5"/>
  <c r="B181" i="4"/>
  <c r="A182" i="4"/>
  <c r="D181" i="4"/>
  <c r="D181" i="3"/>
  <c r="B181" i="3"/>
  <c r="A182" i="3"/>
  <c r="F120" i="3"/>
  <c r="I120" i="3"/>
  <c r="G121" i="3"/>
  <c r="H121" i="3"/>
  <c r="C122" i="3" s="1"/>
  <c r="F115" i="5" l="1"/>
  <c r="M115" i="5" s="1"/>
  <c r="K90" i="5"/>
  <c r="M90" i="5" s="1"/>
  <c r="C94" i="1"/>
  <c r="I98" i="4"/>
  <c r="F98" i="4"/>
  <c r="H98" i="4" s="1"/>
  <c r="C99" i="4" s="1"/>
  <c r="F94" i="6"/>
  <c r="C95" i="6" s="1"/>
  <c r="A182" i="6"/>
  <c r="C117" i="5"/>
  <c r="D117" i="5" s="1"/>
  <c r="E116" i="5"/>
  <c r="B182" i="4"/>
  <c r="A183" i="4"/>
  <c r="D182" i="4"/>
  <c r="F121" i="3"/>
  <c r="I121" i="3"/>
  <c r="G122" i="3"/>
  <c r="H122" i="3"/>
  <c r="C123" i="3" s="1"/>
  <c r="D182" i="3"/>
  <c r="B182" i="3"/>
  <c r="A183" i="3"/>
  <c r="J91" i="5" l="1"/>
  <c r="F116" i="5"/>
  <c r="M116" i="5" s="1"/>
  <c r="D94" i="1"/>
  <c r="E94" i="1" s="1"/>
  <c r="F94" i="1" s="1"/>
  <c r="E99" i="4"/>
  <c r="G99" i="4"/>
  <c r="E95" i="6"/>
  <c r="A183" i="6"/>
  <c r="C118" i="5"/>
  <c r="D118" i="5" s="1"/>
  <c r="E117" i="5"/>
  <c r="B183" i="4"/>
  <c r="A184" i="4"/>
  <c r="D183" i="4"/>
  <c r="G123" i="3"/>
  <c r="H123" i="3"/>
  <c r="C124" i="3" s="1"/>
  <c r="F122" i="3"/>
  <c r="I122" i="3"/>
  <c r="D183" i="3"/>
  <c r="B183" i="3"/>
  <c r="A184" i="3"/>
  <c r="F95" i="6" l="1"/>
  <c r="C96" i="6" s="1"/>
  <c r="H92" i="5"/>
  <c r="F117" i="5"/>
  <c r="M117" i="5" s="1"/>
  <c r="K91" i="5"/>
  <c r="M91" i="5" s="1"/>
  <c r="F99" i="4"/>
  <c r="H99" i="4" s="1"/>
  <c r="C100" i="4" s="1"/>
  <c r="C95" i="1"/>
  <c r="I99" i="4"/>
  <c r="A184" i="6"/>
  <c r="E118" i="5"/>
  <c r="C119" i="5"/>
  <c r="D119" i="5" s="1"/>
  <c r="B184" i="4"/>
  <c r="A185" i="4"/>
  <c r="D184" i="4"/>
  <c r="G124" i="3"/>
  <c r="H124" i="3"/>
  <c r="C125" i="3" s="1"/>
  <c r="D184" i="3"/>
  <c r="B184" i="3"/>
  <c r="A185" i="3"/>
  <c r="F123" i="3"/>
  <c r="I123" i="3"/>
  <c r="F118" i="5" l="1"/>
  <c r="M118" i="5" s="1"/>
  <c r="J92" i="5"/>
  <c r="D95" i="1"/>
  <c r="E95" i="1" s="1"/>
  <c r="F95" i="1" s="1"/>
  <c r="G100" i="4"/>
  <c r="E100" i="4"/>
  <c r="E96" i="6"/>
  <c r="A185" i="6"/>
  <c r="C120" i="5"/>
  <c r="D120" i="5" s="1"/>
  <c r="E119" i="5"/>
  <c r="B185" i="4"/>
  <c r="A186" i="4"/>
  <c r="D185" i="4"/>
  <c r="G125" i="3"/>
  <c r="H125" i="3"/>
  <c r="C126" i="3" s="1"/>
  <c r="F124" i="3"/>
  <c r="I124" i="3"/>
  <c r="D185" i="3"/>
  <c r="B185" i="3"/>
  <c r="A186" i="3"/>
  <c r="F96" i="6" l="1"/>
  <c r="H93" i="5"/>
  <c r="K92" i="5"/>
  <c r="M92" i="5" s="1"/>
  <c r="F100" i="4"/>
  <c r="H100" i="4" s="1"/>
  <c r="C101" i="4" s="1"/>
  <c r="E101" i="4" s="1"/>
  <c r="F119" i="5"/>
  <c r="M119" i="5" s="1"/>
  <c r="C96" i="1"/>
  <c r="I100" i="4"/>
  <c r="C97" i="6"/>
  <c r="A186" i="6"/>
  <c r="C121" i="5"/>
  <c r="D121" i="5" s="1"/>
  <c r="E120" i="5"/>
  <c r="B186" i="4"/>
  <c r="A187" i="4"/>
  <c r="D186" i="4"/>
  <c r="D186" i="3"/>
  <c r="B186" i="3"/>
  <c r="A187" i="3"/>
  <c r="G126" i="3"/>
  <c r="H126" i="3"/>
  <c r="C127" i="3" s="1"/>
  <c r="F125" i="3"/>
  <c r="I125" i="3"/>
  <c r="G101" i="4" l="1"/>
  <c r="C97" i="1" s="1"/>
  <c r="D97" i="1" s="1"/>
  <c r="E97" i="1" s="1"/>
  <c r="F97" i="1" s="1"/>
  <c r="F120" i="5"/>
  <c r="M120" i="5" s="1"/>
  <c r="J93" i="5"/>
  <c r="D96" i="1"/>
  <c r="E96" i="1" s="1"/>
  <c r="F96" i="1" s="1"/>
  <c r="H101" i="4"/>
  <c r="C102" i="4" s="1"/>
  <c r="E97" i="6"/>
  <c r="A187" i="6"/>
  <c r="C122" i="5"/>
  <c r="D122" i="5" s="1"/>
  <c r="E121" i="5"/>
  <c r="B187" i="4"/>
  <c r="A188" i="4"/>
  <c r="D187" i="4"/>
  <c r="F126" i="3"/>
  <c r="I126" i="3"/>
  <c r="D187" i="3"/>
  <c r="B187" i="3"/>
  <c r="A188" i="3"/>
  <c r="H127" i="3"/>
  <c r="C128" i="3" s="1"/>
  <c r="G127" i="3"/>
  <c r="F97" i="6" l="1"/>
  <c r="H94" i="5"/>
  <c r="F101" i="4"/>
  <c r="I101" i="4"/>
  <c r="K93" i="5"/>
  <c r="M93" i="5" s="1"/>
  <c r="F121" i="5"/>
  <c r="M121" i="5" s="1"/>
  <c r="E102" i="4"/>
  <c r="G102" i="4"/>
  <c r="C98" i="6"/>
  <c r="A188" i="6"/>
  <c r="C123" i="5"/>
  <c r="D123" i="5" s="1"/>
  <c r="E122" i="5"/>
  <c r="B188" i="4"/>
  <c r="A189" i="4"/>
  <c r="D188" i="4"/>
  <c r="G128" i="3"/>
  <c r="H128" i="3"/>
  <c r="C129" i="3" s="1"/>
  <c r="F127" i="3"/>
  <c r="I127" i="3"/>
  <c r="D188" i="3"/>
  <c r="B188" i="3"/>
  <c r="A189" i="3"/>
  <c r="F122" i="5" l="1"/>
  <c r="M122" i="5" s="1"/>
  <c r="C98" i="1"/>
  <c r="I102" i="4"/>
  <c r="H102" i="4"/>
  <c r="C103" i="4" s="1"/>
  <c r="F102" i="4"/>
  <c r="J94" i="5"/>
  <c r="E98" i="6"/>
  <c r="H95" i="5" s="1"/>
  <c r="A189" i="6"/>
  <c r="E123" i="5"/>
  <c r="C124" i="5"/>
  <c r="D124" i="5" s="1"/>
  <c r="B189" i="4"/>
  <c r="A190" i="4"/>
  <c r="D189" i="4"/>
  <c r="G129" i="3"/>
  <c r="H129" i="3"/>
  <c r="C130" i="3" s="1"/>
  <c r="D189" i="3"/>
  <c r="B189" i="3"/>
  <c r="A190" i="3"/>
  <c r="F128" i="3"/>
  <c r="I128" i="3"/>
  <c r="K94" i="5" l="1"/>
  <c r="M94" i="5" s="1"/>
  <c r="F123" i="5"/>
  <c r="M123" i="5" s="1"/>
  <c r="D98" i="1"/>
  <c r="E98" i="1" s="1"/>
  <c r="F98" i="1" s="1"/>
  <c r="M98" i="1" s="1"/>
  <c r="E103" i="4"/>
  <c r="G103" i="4"/>
  <c r="F98" i="6"/>
  <c r="C99" i="6" s="1"/>
  <c r="A190" i="6"/>
  <c r="E124" i="5"/>
  <c r="C125" i="5"/>
  <c r="D125" i="5" s="1"/>
  <c r="B190" i="4"/>
  <c r="A191" i="4"/>
  <c r="D190" i="4"/>
  <c r="G130" i="3"/>
  <c r="H130" i="3"/>
  <c r="C131" i="3" s="1"/>
  <c r="F129" i="3"/>
  <c r="I129" i="3"/>
  <c r="D190" i="3"/>
  <c r="B190" i="3"/>
  <c r="A191" i="3"/>
  <c r="F124" i="5" l="1"/>
  <c r="M124" i="5" s="1"/>
  <c r="J95" i="5"/>
  <c r="C99" i="1"/>
  <c r="I103" i="4"/>
  <c r="F103" i="4"/>
  <c r="H103" i="4"/>
  <c r="C104" i="4" s="1"/>
  <c r="E99" i="6"/>
  <c r="A191" i="6"/>
  <c r="C126" i="5"/>
  <c r="D126" i="5" s="1"/>
  <c r="E125" i="5"/>
  <c r="B191" i="4"/>
  <c r="A192" i="4"/>
  <c r="D191" i="4"/>
  <c r="G131" i="3"/>
  <c r="H131" i="3"/>
  <c r="C132" i="3" s="1"/>
  <c r="F130" i="3"/>
  <c r="I130" i="3"/>
  <c r="D191" i="3"/>
  <c r="B191" i="3"/>
  <c r="A192" i="3"/>
  <c r="F99" i="6" l="1"/>
  <c r="H96" i="5"/>
  <c r="K95" i="5"/>
  <c r="M95" i="5" s="1"/>
  <c r="F125" i="5"/>
  <c r="M125" i="5" s="1"/>
  <c r="D99" i="1"/>
  <c r="E99" i="1" s="1"/>
  <c r="F99" i="1" s="1"/>
  <c r="M99" i="1" s="1"/>
  <c r="E104" i="4"/>
  <c r="G104" i="4"/>
  <c r="C100" i="6"/>
  <c r="A192" i="6"/>
  <c r="E126" i="5"/>
  <c r="C127" i="5"/>
  <c r="D127" i="5" s="1"/>
  <c r="B192" i="4"/>
  <c r="A193" i="4"/>
  <c r="D192" i="4"/>
  <c r="G132" i="3"/>
  <c r="H132" i="3"/>
  <c r="C133" i="3" s="1"/>
  <c r="F131" i="3"/>
  <c r="I131" i="3"/>
  <c r="D192" i="3"/>
  <c r="B192" i="3"/>
  <c r="A193" i="3"/>
  <c r="F126" i="5" l="1"/>
  <c r="M126" i="5" s="1"/>
  <c r="J96" i="5"/>
  <c r="C100" i="1"/>
  <c r="I104" i="4"/>
  <c r="H104" i="4"/>
  <c r="C105" i="4" s="1"/>
  <c r="F104" i="4"/>
  <c r="E100" i="6"/>
  <c r="A193" i="6"/>
  <c r="C128" i="5"/>
  <c r="D128" i="5" s="1"/>
  <c r="E127" i="5"/>
  <c r="B193" i="4"/>
  <c r="A194" i="4"/>
  <c r="D193" i="4"/>
  <c r="D193" i="3"/>
  <c r="B193" i="3"/>
  <c r="A194" i="3"/>
  <c r="G133" i="3"/>
  <c r="H133" i="3"/>
  <c r="C134" i="3" s="1"/>
  <c r="F132" i="3"/>
  <c r="I132" i="3"/>
  <c r="F100" i="6" l="1"/>
  <c r="H97" i="5"/>
  <c r="C101" i="6"/>
  <c r="E101" i="6" s="1"/>
  <c r="F101" i="6" s="1"/>
  <c r="C102" i="6" s="1"/>
  <c r="B38" i="8"/>
  <c r="K96" i="5"/>
  <c r="M96" i="5" s="1"/>
  <c r="F127" i="5"/>
  <c r="M127" i="5" s="1"/>
  <c r="D100" i="1"/>
  <c r="E100" i="1" s="1"/>
  <c r="F100" i="1" s="1"/>
  <c r="M100" i="1" s="1"/>
  <c r="E105" i="4"/>
  <c r="G105" i="4"/>
  <c r="A194" i="6"/>
  <c r="C129" i="5"/>
  <c r="D129" i="5" s="1"/>
  <c r="E128" i="5"/>
  <c r="B194" i="4"/>
  <c r="A195" i="4"/>
  <c r="D194" i="4"/>
  <c r="F133" i="3"/>
  <c r="I133" i="3"/>
  <c r="G134" i="3"/>
  <c r="H134" i="3"/>
  <c r="C135" i="3" s="1"/>
  <c r="D194" i="3"/>
  <c r="B194" i="3"/>
  <c r="A195" i="3"/>
  <c r="F128" i="5" l="1"/>
  <c r="M128" i="5" s="1"/>
  <c r="H4" i="5"/>
  <c r="B30" i="8" s="1"/>
  <c r="H105" i="4"/>
  <c r="C106" i="4" s="1"/>
  <c r="F105" i="4"/>
  <c r="C101" i="1"/>
  <c r="I105" i="4"/>
  <c r="J97" i="5"/>
  <c r="K97" i="5" s="1"/>
  <c r="I4" i="5"/>
  <c r="B31" i="8" s="1"/>
  <c r="E102" i="6"/>
  <c r="F102" i="6" s="1"/>
  <c r="C103" i="6" s="1"/>
  <c r="A195" i="6"/>
  <c r="E129" i="5"/>
  <c r="C130" i="5"/>
  <c r="D130" i="5" s="1"/>
  <c r="B195" i="4"/>
  <c r="A196" i="4"/>
  <c r="D195" i="4"/>
  <c r="G135" i="3"/>
  <c r="H135" i="3"/>
  <c r="C136" i="3" s="1"/>
  <c r="D195" i="3"/>
  <c r="B195" i="3"/>
  <c r="A196" i="3"/>
  <c r="F134" i="3"/>
  <c r="I134" i="3"/>
  <c r="F129" i="5" l="1"/>
  <c r="M129" i="5" s="1"/>
  <c r="D101" i="1"/>
  <c r="E101" i="1" s="1"/>
  <c r="F101" i="1" s="1"/>
  <c r="M101" i="1" s="1"/>
  <c r="B32" i="8"/>
  <c r="G106" i="4"/>
  <c r="E106" i="4"/>
  <c r="J4" i="5"/>
  <c r="E103" i="6"/>
  <c r="F103" i="6" s="1"/>
  <c r="C104" i="6" s="1"/>
  <c r="A196" i="6"/>
  <c r="E130" i="5"/>
  <c r="C131" i="5"/>
  <c r="D131" i="5" s="1"/>
  <c r="B196" i="4"/>
  <c r="A197" i="4"/>
  <c r="D196" i="4"/>
  <c r="H136" i="3"/>
  <c r="C137" i="3" s="1"/>
  <c r="G136" i="3"/>
  <c r="D196" i="3"/>
  <c r="B196" i="3"/>
  <c r="A197" i="3"/>
  <c r="F135" i="3"/>
  <c r="I135" i="3"/>
  <c r="F130" i="5" l="1"/>
  <c r="M130" i="5" s="1"/>
  <c r="H106" i="4"/>
  <c r="C107" i="4" s="1"/>
  <c r="F106" i="4"/>
  <c r="C102" i="1"/>
  <c r="I106" i="4"/>
  <c r="K4" i="5"/>
  <c r="B34" i="8" s="1"/>
  <c r="M97" i="5"/>
  <c r="E104" i="6"/>
  <c r="F104" i="6" s="1"/>
  <c r="C105" i="6" s="1"/>
  <c r="A197" i="6"/>
  <c r="E131" i="5"/>
  <c r="C132" i="5"/>
  <c r="D132" i="5" s="1"/>
  <c r="B197" i="4"/>
  <c r="A198" i="4"/>
  <c r="D197" i="4"/>
  <c r="F136" i="3"/>
  <c r="I136" i="3"/>
  <c r="G137" i="3"/>
  <c r="H137" i="3"/>
  <c r="C138" i="3" s="1"/>
  <c r="D197" i="3"/>
  <c r="B197" i="3"/>
  <c r="A198" i="3"/>
  <c r="F131" i="5" l="1"/>
  <c r="M131" i="5" s="1"/>
  <c r="D102" i="1"/>
  <c r="E102" i="1" s="1"/>
  <c r="F102" i="1" s="1"/>
  <c r="M102" i="1" s="1"/>
  <c r="E107" i="4"/>
  <c r="G107" i="4"/>
  <c r="E105" i="6"/>
  <c r="F105" i="6" s="1"/>
  <c r="C106" i="6" s="1"/>
  <c r="A198" i="6"/>
  <c r="C133" i="5"/>
  <c r="D133" i="5" s="1"/>
  <c r="E132" i="5"/>
  <c r="B198" i="4"/>
  <c r="A199" i="4"/>
  <c r="D198" i="4"/>
  <c r="D198" i="3"/>
  <c r="B198" i="3"/>
  <c r="A199" i="3"/>
  <c r="G138" i="3"/>
  <c r="H138" i="3"/>
  <c r="C139" i="3" s="1"/>
  <c r="F137" i="3"/>
  <c r="I137" i="3"/>
  <c r="F132" i="5" l="1"/>
  <c r="M132" i="5" s="1"/>
  <c r="C103" i="1"/>
  <c r="I107" i="4"/>
  <c r="F107" i="4"/>
  <c r="H107" i="4"/>
  <c r="C108" i="4" s="1"/>
  <c r="E106" i="6"/>
  <c r="F106" i="6" s="1"/>
  <c r="C107" i="6" s="1"/>
  <c r="A199" i="6"/>
  <c r="E133" i="5"/>
  <c r="C134" i="5"/>
  <c r="D134" i="5" s="1"/>
  <c r="B199" i="4"/>
  <c r="A200" i="4"/>
  <c r="D199" i="4"/>
  <c r="F138" i="3"/>
  <c r="I138" i="3"/>
  <c r="G139" i="3"/>
  <c r="H139" i="3"/>
  <c r="C140" i="3" s="1"/>
  <c r="D199" i="3"/>
  <c r="B199" i="3"/>
  <c r="A200" i="3"/>
  <c r="F133" i="5" l="1"/>
  <c r="M133" i="5" s="1"/>
  <c r="D103" i="1"/>
  <c r="E103" i="1" s="1"/>
  <c r="F103" i="1" s="1"/>
  <c r="M103" i="1" s="1"/>
  <c r="E108" i="4"/>
  <c r="G108" i="4"/>
  <c r="E107" i="6"/>
  <c r="F107" i="6" s="1"/>
  <c r="C108" i="6" s="1"/>
  <c r="A200" i="6"/>
  <c r="C135" i="5"/>
  <c r="D135" i="5" s="1"/>
  <c r="E134" i="5"/>
  <c r="B200" i="4"/>
  <c r="A201" i="4"/>
  <c r="D200" i="4"/>
  <c r="G140" i="3"/>
  <c r="H140" i="3"/>
  <c r="C141" i="3" s="1"/>
  <c r="F139" i="3"/>
  <c r="I139" i="3"/>
  <c r="D200" i="3"/>
  <c r="B200" i="3"/>
  <c r="A201" i="3"/>
  <c r="F134" i="5" l="1"/>
  <c r="M134" i="5" s="1"/>
  <c r="C104" i="1"/>
  <c r="I108" i="4"/>
  <c r="F108" i="4"/>
  <c r="H108" i="4"/>
  <c r="C109" i="4" s="1"/>
  <c r="E108" i="6"/>
  <c r="F108" i="6" s="1"/>
  <c r="C109" i="6" s="1"/>
  <c r="A201" i="6"/>
  <c r="C136" i="5"/>
  <c r="D136" i="5" s="1"/>
  <c r="E135" i="5"/>
  <c r="B201" i="4"/>
  <c r="A202" i="4"/>
  <c r="D201" i="4"/>
  <c r="G141" i="3"/>
  <c r="H141" i="3"/>
  <c r="C142" i="3" s="1"/>
  <c r="D201" i="3"/>
  <c r="B201" i="3"/>
  <c r="A202" i="3"/>
  <c r="F140" i="3"/>
  <c r="I140" i="3"/>
  <c r="F135" i="5" l="1"/>
  <c r="M135" i="5" s="1"/>
  <c r="D104" i="1"/>
  <c r="E104" i="1" s="1"/>
  <c r="F104" i="1" s="1"/>
  <c r="M104" i="1" s="1"/>
  <c r="E109" i="4"/>
  <c r="G109" i="4"/>
  <c r="E109" i="6"/>
  <c r="F109" i="6" s="1"/>
  <c r="C110" i="6" s="1"/>
  <c r="A202" i="6"/>
  <c r="C137" i="5"/>
  <c r="D137" i="5" s="1"/>
  <c r="E136" i="5"/>
  <c r="B202" i="4"/>
  <c r="A203" i="4"/>
  <c r="D202" i="4"/>
  <c r="D202" i="3"/>
  <c r="B202" i="3"/>
  <c r="A203" i="3"/>
  <c r="G142" i="3"/>
  <c r="H142" i="3"/>
  <c r="C143" i="3" s="1"/>
  <c r="F141" i="3"/>
  <c r="I141" i="3"/>
  <c r="F136" i="5" l="1"/>
  <c r="M136" i="5" s="1"/>
  <c r="C105" i="1"/>
  <c r="I109" i="4"/>
  <c r="H109" i="4"/>
  <c r="C110" i="4" s="1"/>
  <c r="F109" i="4"/>
  <c r="E110" i="6"/>
  <c r="F110" i="6" s="1"/>
  <c r="C111" i="6" s="1"/>
  <c r="A203" i="6"/>
  <c r="E137" i="5"/>
  <c r="C138" i="5"/>
  <c r="D138" i="5" s="1"/>
  <c r="B203" i="4"/>
  <c r="A204" i="4"/>
  <c r="D203" i="4"/>
  <c r="G143" i="3"/>
  <c r="H143" i="3"/>
  <c r="C144" i="3" s="1"/>
  <c r="D203" i="3"/>
  <c r="B203" i="3"/>
  <c r="A204" i="3"/>
  <c r="F142" i="3"/>
  <c r="I142" i="3"/>
  <c r="F137" i="5" l="1"/>
  <c r="M137" i="5" s="1"/>
  <c r="D105" i="1"/>
  <c r="E105" i="1" s="1"/>
  <c r="F105" i="1" s="1"/>
  <c r="M105" i="1" s="1"/>
  <c r="E110" i="4"/>
  <c r="G110" i="4"/>
  <c r="E111" i="6"/>
  <c r="F111" i="6" s="1"/>
  <c r="C112" i="6" s="1"/>
  <c r="A204" i="6"/>
  <c r="C139" i="5"/>
  <c r="D139" i="5" s="1"/>
  <c r="E138" i="5"/>
  <c r="B204" i="4"/>
  <c r="A205" i="4"/>
  <c r="D204" i="4"/>
  <c r="F143" i="3"/>
  <c r="I143" i="3"/>
  <c r="D204" i="3"/>
  <c r="B204" i="3"/>
  <c r="A205" i="3"/>
  <c r="G144" i="3"/>
  <c r="H144" i="3"/>
  <c r="C145" i="3" s="1"/>
  <c r="F138" i="5" l="1"/>
  <c r="M138" i="5" s="1"/>
  <c r="C106" i="1"/>
  <c r="I110" i="4"/>
  <c r="F110" i="4"/>
  <c r="H110" i="4"/>
  <c r="C111" i="4" s="1"/>
  <c r="E112" i="6"/>
  <c r="F112" i="6" s="1"/>
  <c r="C113" i="6" s="1"/>
  <c r="A205" i="6"/>
  <c r="C140" i="5"/>
  <c r="D140" i="5" s="1"/>
  <c r="E139" i="5"/>
  <c r="B205" i="4"/>
  <c r="A206" i="4"/>
  <c r="D205" i="4"/>
  <c r="G145" i="3"/>
  <c r="H145" i="3"/>
  <c r="C146" i="3" s="1"/>
  <c r="D205" i="3"/>
  <c r="B205" i="3"/>
  <c r="A206" i="3"/>
  <c r="F144" i="3"/>
  <c r="I144" i="3"/>
  <c r="F139" i="5" l="1"/>
  <c r="M139" i="5" s="1"/>
  <c r="D106" i="1"/>
  <c r="E106" i="1" s="1"/>
  <c r="F106" i="1" s="1"/>
  <c r="M106" i="1" s="1"/>
  <c r="E111" i="4"/>
  <c r="G111" i="4"/>
  <c r="E113" i="6"/>
  <c r="F113" i="6" s="1"/>
  <c r="C114" i="6" s="1"/>
  <c r="A206" i="6"/>
  <c r="C141" i="5"/>
  <c r="D141" i="5" s="1"/>
  <c r="E140" i="5"/>
  <c r="B206" i="4"/>
  <c r="A207" i="4"/>
  <c r="D206" i="4"/>
  <c r="D206" i="3"/>
  <c r="B206" i="3"/>
  <c r="A207" i="3"/>
  <c r="G146" i="3"/>
  <c r="H146" i="3"/>
  <c r="C147" i="3" s="1"/>
  <c r="F145" i="3"/>
  <c r="I145" i="3"/>
  <c r="F140" i="5" l="1"/>
  <c r="M140" i="5" s="1"/>
  <c r="C107" i="1"/>
  <c r="I111" i="4"/>
  <c r="H111" i="4"/>
  <c r="C112" i="4" s="1"/>
  <c r="F111" i="4"/>
  <c r="E114" i="6"/>
  <c r="F114" i="6" s="1"/>
  <c r="C115" i="6" s="1"/>
  <c r="A207" i="6"/>
  <c r="C142" i="5"/>
  <c r="D142" i="5" s="1"/>
  <c r="E141" i="5"/>
  <c r="B207" i="4"/>
  <c r="A208" i="4"/>
  <c r="D207" i="4"/>
  <c r="G147" i="3"/>
  <c r="H147" i="3"/>
  <c r="C148" i="3" s="1"/>
  <c r="D207" i="3"/>
  <c r="B207" i="3"/>
  <c r="A208" i="3"/>
  <c r="F146" i="3"/>
  <c r="I146" i="3"/>
  <c r="F141" i="5" l="1"/>
  <c r="M141" i="5" s="1"/>
  <c r="D107" i="1"/>
  <c r="E107" i="1" s="1"/>
  <c r="F107" i="1" s="1"/>
  <c r="M107" i="1" s="1"/>
  <c r="E112" i="4"/>
  <c r="G112" i="4"/>
  <c r="E115" i="6"/>
  <c r="F115" i="6" s="1"/>
  <c r="C116" i="6" s="1"/>
  <c r="A208" i="6"/>
  <c r="C143" i="5"/>
  <c r="D143" i="5" s="1"/>
  <c r="E142" i="5"/>
  <c r="B208" i="4"/>
  <c r="A209" i="4"/>
  <c r="D208" i="4"/>
  <c r="D208" i="3"/>
  <c r="B208" i="3"/>
  <c r="A209" i="3"/>
  <c r="G148" i="3"/>
  <c r="H148" i="3"/>
  <c r="C149" i="3" s="1"/>
  <c r="F147" i="3"/>
  <c r="I147" i="3"/>
  <c r="F142" i="5" l="1"/>
  <c r="M142" i="5" s="1"/>
  <c r="C108" i="1"/>
  <c r="I112" i="4"/>
  <c r="H112" i="4"/>
  <c r="C113" i="4" s="1"/>
  <c r="F112" i="4"/>
  <c r="E116" i="6"/>
  <c r="F116" i="6" s="1"/>
  <c r="C117" i="6" s="1"/>
  <c r="A209" i="6"/>
  <c r="C144" i="5"/>
  <c r="D144" i="5" s="1"/>
  <c r="E143" i="5"/>
  <c r="B209" i="4"/>
  <c r="A210" i="4"/>
  <c r="D209" i="4"/>
  <c r="G149" i="3"/>
  <c r="H149" i="3"/>
  <c r="C150" i="3" s="1"/>
  <c r="D209" i="3"/>
  <c r="B209" i="3"/>
  <c r="A210" i="3"/>
  <c r="F148" i="3"/>
  <c r="I148" i="3"/>
  <c r="F143" i="5" l="1"/>
  <c r="M143" i="5" s="1"/>
  <c r="D108" i="1"/>
  <c r="E108" i="1" s="1"/>
  <c r="F108" i="1" s="1"/>
  <c r="M108" i="1" s="1"/>
  <c r="E113" i="4"/>
  <c r="G113" i="4"/>
  <c r="E117" i="6"/>
  <c r="F117" i="6" s="1"/>
  <c r="C118" i="6" s="1"/>
  <c r="A210" i="6"/>
  <c r="C145" i="5"/>
  <c r="D145" i="5" s="1"/>
  <c r="E144" i="5"/>
  <c r="B210" i="4"/>
  <c r="A211" i="4"/>
  <c r="D210" i="4"/>
  <c r="G150" i="3"/>
  <c r="H150" i="3"/>
  <c r="C151" i="3" s="1"/>
  <c r="F149" i="3"/>
  <c r="I149" i="3"/>
  <c r="D210" i="3"/>
  <c r="B210" i="3"/>
  <c r="A211" i="3"/>
  <c r="F144" i="5" l="1"/>
  <c r="M144" i="5" s="1"/>
  <c r="C109" i="1"/>
  <c r="I113" i="4"/>
  <c r="H113" i="4"/>
  <c r="C114" i="4" s="1"/>
  <c r="F113" i="4"/>
  <c r="E118" i="6"/>
  <c r="F118" i="6" s="1"/>
  <c r="C119" i="6" s="1"/>
  <c r="A211" i="6"/>
  <c r="C146" i="5"/>
  <c r="D146" i="5" s="1"/>
  <c r="E145" i="5"/>
  <c r="B211" i="4"/>
  <c r="A212" i="4"/>
  <c r="D211" i="4"/>
  <c r="D211" i="3"/>
  <c r="B211" i="3"/>
  <c r="A212" i="3"/>
  <c r="G151" i="3"/>
  <c r="H151" i="3"/>
  <c r="C152" i="3" s="1"/>
  <c r="F150" i="3"/>
  <c r="I150" i="3"/>
  <c r="F145" i="5" l="1"/>
  <c r="M145" i="5" s="1"/>
  <c r="D109" i="1"/>
  <c r="E109" i="1" s="1"/>
  <c r="F109" i="1" s="1"/>
  <c r="M109" i="1" s="1"/>
  <c r="E114" i="4"/>
  <c r="G114" i="4"/>
  <c r="E119" i="6"/>
  <c r="F119" i="6" s="1"/>
  <c r="C120" i="6" s="1"/>
  <c r="A212" i="6"/>
  <c r="C147" i="5"/>
  <c r="D147" i="5" s="1"/>
  <c r="E146" i="5"/>
  <c r="B212" i="4"/>
  <c r="A213" i="4"/>
  <c r="D212" i="4"/>
  <c r="F151" i="3"/>
  <c r="I151" i="3"/>
  <c r="G152" i="3"/>
  <c r="H152" i="3"/>
  <c r="C153" i="3" s="1"/>
  <c r="D212" i="3"/>
  <c r="B212" i="3"/>
  <c r="A213" i="3"/>
  <c r="F146" i="5" l="1"/>
  <c r="M146" i="5" s="1"/>
  <c r="H114" i="4"/>
  <c r="C115" i="4" s="1"/>
  <c r="F114" i="4"/>
  <c r="C110" i="1"/>
  <c r="I114" i="4"/>
  <c r="E120" i="6"/>
  <c r="F120" i="6" s="1"/>
  <c r="C121" i="6" s="1"/>
  <c r="A213" i="6"/>
  <c r="E147" i="5"/>
  <c r="C148" i="5"/>
  <c r="D148" i="5" s="1"/>
  <c r="B213" i="4"/>
  <c r="A214" i="4"/>
  <c r="D213" i="4"/>
  <c r="D213" i="3"/>
  <c r="B213" i="3"/>
  <c r="A214" i="3"/>
  <c r="G153" i="3"/>
  <c r="H153" i="3"/>
  <c r="C154" i="3" s="1"/>
  <c r="F152" i="3"/>
  <c r="I152" i="3"/>
  <c r="F147" i="5" l="1"/>
  <c r="M147" i="5" s="1"/>
  <c r="D110" i="1"/>
  <c r="E110" i="1" s="1"/>
  <c r="F110" i="1" s="1"/>
  <c r="M110" i="1" s="1"/>
  <c r="E115" i="4"/>
  <c r="G115" i="4"/>
  <c r="E121" i="6"/>
  <c r="F121" i="6" s="1"/>
  <c r="C122" i="6" s="1"/>
  <c r="A214" i="6"/>
  <c r="C149" i="5"/>
  <c r="D149" i="5" s="1"/>
  <c r="E148" i="5"/>
  <c r="B214" i="4"/>
  <c r="A215" i="4"/>
  <c r="D214" i="4"/>
  <c r="G154" i="3"/>
  <c r="H154" i="3"/>
  <c r="C155" i="3" s="1"/>
  <c r="D214" i="3"/>
  <c r="B214" i="3"/>
  <c r="A215" i="3"/>
  <c r="F153" i="3"/>
  <c r="I153" i="3"/>
  <c r="F148" i="5" l="1"/>
  <c r="M148" i="5" s="1"/>
  <c r="C111" i="1"/>
  <c r="I115" i="4"/>
  <c r="H115" i="4"/>
  <c r="C116" i="4" s="1"/>
  <c r="F115" i="4"/>
  <c r="E122" i="6"/>
  <c r="F122" i="6" s="1"/>
  <c r="C123" i="6" s="1"/>
  <c r="A215" i="6"/>
  <c r="C150" i="5"/>
  <c r="D150" i="5" s="1"/>
  <c r="E149" i="5"/>
  <c r="B215" i="4"/>
  <c r="A216" i="4"/>
  <c r="D215" i="4"/>
  <c r="G155" i="3"/>
  <c r="H155" i="3"/>
  <c r="C156" i="3" s="1"/>
  <c r="F154" i="3"/>
  <c r="I154" i="3"/>
  <c r="D215" i="3"/>
  <c r="B215" i="3"/>
  <c r="A216" i="3"/>
  <c r="F149" i="5" l="1"/>
  <c r="M149" i="5" s="1"/>
  <c r="D111" i="1"/>
  <c r="E111" i="1" s="1"/>
  <c r="F111" i="1" s="1"/>
  <c r="M111" i="1" s="1"/>
  <c r="E116" i="4"/>
  <c r="G116" i="4"/>
  <c r="E123" i="6"/>
  <c r="F123" i="6" s="1"/>
  <c r="C124" i="6" s="1"/>
  <c r="A216" i="6"/>
  <c r="C151" i="5"/>
  <c r="D151" i="5" s="1"/>
  <c r="E150" i="5"/>
  <c r="B216" i="4"/>
  <c r="A217" i="4"/>
  <c r="D216" i="4"/>
  <c r="G156" i="3"/>
  <c r="H156" i="3"/>
  <c r="C157" i="3" s="1"/>
  <c r="D216" i="3"/>
  <c r="B216" i="3"/>
  <c r="A217" i="3"/>
  <c r="F155" i="3"/>
  <c r="I155" i="3"/>
  <c r="F150" i="5" l="1"/>
  <c r="M150" i="5" s="1"/>
  <c r="C112" i="1"/>
  <c r="I116" i="4"/>
  <c r="H116" i="4"/>
  <c r="C117" i="4" s="1"/>
  <c r="F116" i="4"/>
  <c r="E124" i="6"/>
  <c r="F124" i="6" s="1"/>
  <c r="C125" i="6" s="1"/>
  <c r="A217" i="6"/>
  <c r="C152" i="5"/>
  <c r="D152" i="5" s="1"/>
  <c r="E151" i="5"/>
  <c r="B217" i="4"/>
  <c r="A218" i="4"/>
  <c r="D217" i="4"/>
  <c r="D217" i="3"/>
  <c r="B217" i="3"/>
  <c r="A218" i="3"/>
  <c r="G157" i="3"/>
  <c r="H157" i="3"/>
  <c r="C158" i="3" s="1"/>
  <c r="F156" i="3"/>
  <c r="I156" i="3"/>
  <c r="F151" i="5" l="1"/>
  <c r="M151" i="5" s="1"/>
  <c r="D112" i="1"/>
  <c r="E112" i="1" s="1"/>
  <c r="F112" i="1" s="1"/>
  <c r="M112" i="1" s="1"/>
  <c r="G117" i="4"/>
  <c r="E117" i="4"/>
  <c r="E125" i="6"/>
  <c r="F125" i="6" s="1"/>
  <c r="C126" i="6" s="1"/>
  <c r="A218" i="6"/>
  <c r="C153" i="5"/>
  <c r="D153" i="5" s="1"/>
  <c r="E152" i="5"/>
  <c r="B218" i="4"/>
  <c r="A219" i="4"/>
  <c r="D218" i="4"/>
  <c r="G158" i="3"/>
  <c r="H158" i="3"/>
  <c r="C159" i="3" s="1"/>
  <c r="D218" i="3"/>
  <c r="B218" i="3"/>
  <c r="A219" i="3"/>
  <c r="F157" i="3"/>
  <c r="I157" i="3"/>
  <c r="F152" i="5" l="1"/>
  <c r="M152" i="5" s="1"/>
  <c r="H117" i="4"/>
  <c r="C118" i="4" s="1"/>
  <c r="F117" i="4"/>
  <c r="C113" i="1"/>
  <c r="I117" i="4"/>
  <c r="E126" i="6"/>
  <c r="F126" i="6" s="1"/>
  <c r="C127" i="6" s="1"/>
  <c r="A219" i="6"/>
  <c r="C154" i="5"/>
  <c r="D154" i="5" s="1"/>
  <c r="E153" i="5"/>
  <c r="B219" i="4"/>
  <c r="A220" i="4"/>
  <c r="D219" i="4"/>
  <c r="G159" i="3"/>
  <c r="H159" i="3"/>
  <c r="C160" i="3" s="1"/>
  <c r="F158" i="3"/>
  <c r="I158" i="3"/>
  <c r="D219" i="3"/>
  <c r="B219" i="3"/>
  <c r="A220" i="3"/>
  <c r="F153" i="5" l="1"/>
  <c r="M153" i="5" s="1"/>
  <c r="D113" i="1"/>
  <c r="E113" i="1" s="1"/>
  <c r="F113" i="1" s="1"/>
  <c r="M113" i="1" s="1"/>
  <c r="G118" i="4"/>
  <c r="E118" i="4"/>
  <c r="E127" i="6"/>
  <c r="F127" i="6" s="1"/>
  <c r="C128" i="6" s="1"/>
  <c r="A220" i="6"/>
  <c r="C155" i="5"/>
  <c r="D155" i="5" s="1"/>
  <c r="E154" i="5"/>
  <c r="B220" i="4"/>
  <c r="A221" i="4"/>
  <c r="D220" i="4"/>
  <c r="G160" i="3"/>
  <c r="H160" i="3"/>
  <c r="C161" i="3" s="1"/>
  <c r="F159" i="3"/>
  <c r="I159" i="3"/>
  <c r="D220" i="3"/>
  <c r="B220" i="3"/>
  <c r="A221" i="3"/>
  <c r="F154" i="5" l="1"/>
  <c r="M154" i="5" s="1"/>
  <c r="H118" i="4"/>
  <c r="C119" i="4" s="1"/>
  <c r="F118" i="4"/>
  <c r="C114" i="1"/>
  <c r="I118" i="4"/>
  <c r="E128" i="6"/>
  <c r="F128" i="6" s="1"/>
  <c r="C129" i="6" s="1"/>
  <c r="A221" i="6"/>
  <c r="C156" i="5"/>
  <c r="D156" i="5" s="1"/>
  <c r="E155" i="5"/>
  <c r="B221" i="4"/>
  <c r="A222" i="4"/>
  <c r="D221" i="4"/>
  <c r="G161" i="3"/>
  <c r="H161" i="3"/>
  <c r="C162" i="3" s="1"/>
  <c r="F160" i="3"/>
  <c r="I160" i="3"/>
  <c r="D221" i="3"/>
  <c r="B221" i="3"/>
  <c r="A222" i="3"/>
  <c r="F155" i="5" l="1"/>
  <c r="M155" i="5" s="1"/>
  <c r="D114" i="1"/>
  <c r="E114" i="1" s="1"/>
  <c r="F114" i="1" s="1"/>
  <c r="M114" i="1" s="1"/>
  <c r="G119" i="4"/>
  <c r="E119" i="4"/>
  <c r="E129" i="6"/>
  <c r="F129" i="6" s="1"/>
  <c r="C130" i="6" s="1"/>
  <c r="A222" i="6"/>
  <c r="C157" i="5"/>
  <c r="D157" i="5" s="1"/>
  <c r="E156" i="5"/>
  <c r="B222" i="4"/>
  <c r="A223" i="4"/>
  <c r="D222" i="4"/>
  <c r="D222" i="3"/>
  <c r="B222" i="3"/>
  <c r="A223" i="3"/>
  <c r="G162" i="3"/>
  <c r="H162" i="3"/>
  <c r="C163" i="3" s="1"/>
  <c r="F161" i="3"/>
  <c r="I161" i="3"/>
  <c r="F156" i="5" l="1"/>
  <c r="M156" i="5" s="1"/>
  <c r="H119" i="4"/>
  <c r="C120" i="4" s="1"/>
  <c r="F119" i="4"/>
  <c r="C115" i="1"/>
  <c r="I119" i="4"/>
  <c r="E130" i="6"/>
  <c r="F130" i="6" s="1"/>
  <c r="C131" i="6" s="1"/>
  <c r="A223" i="6"/>
  <c r="C158" i="5"/>
  <c r="D158" i="5" s="1"/>
  <c r="E157" i="5"/>
  <c r="B223" i="4"/>
  <c r="A224" i="4"/>
  <c r="D223" i="4"/>
  <c r="D223" i="3"/>
  <c r="B223" i="3"/>
  <c r="A224" i="3"/>
  <c r="F162" i="3"/>
  <c r="I162" i="3"/>
  <c r="G163" i="3"/>
  <c r="H163" i="3"/>
  <c r="C164" i="3" s="1"/>
  <c r="F157" i="5" l="1"/>
  <c r="M157" i="5" s="1"/>
  <c r="D115" i="1"/>
  <c r="E115" i="1" s="1"/>
  <c r="F115" i="1" s="1"/>
  <c r="M115" i="1" s="1"/>
  <c r="G120" i="4"/>
  <c r="E120" i="4"/>
  <c r="E131" i="6"/>
  <c r="F131" i="6" s="1"/>
  <c r="C132" i="6" s="1"/>
  <c r="A224" i="6"/>
  <c r="C159" i="5"/>
  <c r="D159" i="5" s="1"/>
  <c r="E158" i="5"/>
  <c r="B224" i="4"/>
  <c r="A225" i="4"/>
  <c r="D224" i="4"/>
  <c r="D224" i="3"/>
  <c r="B224" i="3"/>
  <c r="A225" i="3"/>
  <c r="G164" i="3"/>
  <c r="H164" i="3"/>
  <c r="C165" i="3" s="1"/>
  <c r="F163" i="3"/>
  <c r="I163" i="3"/>
  <c r="F158" i="5" l="1"/>
  <c r="M158" i="5" s="1"/>
  <c r="C116" i="1"/>
  <c r="I120" i="4"/>
  <c r="H120" i="4"/>
  <c r="C121" i="4" s="1"/>
  <c r="F120" i="4"/>
  <c r="E132" i="6"/>
  <c r="F132" i="6" s="1"/>
  <c r="C133" i="6" s="1"/>
  <c r="A225" i="6"/>
  <c r="C160" i="5"/>
  <c r="D160" i="5" s="1"/>
  <c r="E159" i="5"/>
  <c r="B225" i="4"/>
  <c r="A226" i="4"/>
  <c r="D225" i="4"/>
  <c r="F164" i="3"/>
  <c r="I164" i="3"/>
  <c r="G165" i="3"/>
  <c r="H165" i="3"/>
  <c r="C166" i="3" s="1"/>
  <c r="D225" i="3"/>
  <c r="B225" i="3"/>
  <c r="A226" i="3"/>
  <c r="F159" i="5" l="1"/>
  <c r="M159" i="5" s="1"/>
  <c r="D116" i="1"/>
  <c r="E116" i="1" s="1"/>
  <c r="F116" i="1" s="1"/>
  <c r="M116" i="1" s="1"/>
  <c r="E121" i="4"/>
  <c r="G121" i="4"/>
  <c r="E133" i="6"/>
  <c r="F133" i="6" s="1"/>
  <c r="C134" i="6" s="1"/>
  <c r="A226" i="6"/>
  <c r="C161" i="5"/>
  <c r="D161" i="5" s="1"/>
  <c r="E160" i="5"/>
  <c r="B226" i="4"/>
  <c r="A227" i="4"/>
  <c r="D226" i="4"/>
  <c r="G166" i="3"/>
  <c r="H166" i="3"/>
  <c r="C167" i="3" s="1"/>
  <c r="D226" i="3"/>
  <c r="B226" i="3"/>
  <c r="A227" i="3"/>
  <c r="F165" i="3"/>
  <c r="I165" i="3"/>
  <c r="F160" i="5" l="1"/>
  <c r="M160" i="5" s="1"/>
  <c r="C117" i="1"/>
  <c r="I121" i="4"/>
  <c r="H121" i="4"/>
  <c r="C122" i="4" s="1"/>
  <c r="F121" i="4"/>
  <c r="E134" i="6"/>
  <c r="F134" i="6" s="1"/>
  <c r="C135" i="6" s="1"/>
  <c r="A227" i="6"/>
  <c r="C162" i="5"/>
  <c r="D162" i="5" s="1"/>
  <c r="E161" i="5"/>
  <c r="B227" i="4"/>
  <c r="A228" i="4"/>
  <c r="D227" i="4"/>
  <c r="G167" i="3"/>
  <c r="H167" i="3"/>
  <c r="C168" i="3" s="1"/>
  <c r="D227" i="3"/>
  <c r="B227" i="3"/>
  <c r="A228" i="3"/>
  <c r="F166" i="3"/>
  <c r="I166" i="3"/>
  <c r="F161" i="5" l="1"/>
  <c r="M161" i="5" s="1"/>
  <c r="D117" i="1"/>
  <c r="E117" i="1" s="1"/>
  <c r="F117" i="1" s="1"/>
  <c r="M117" i="1" s="1"/>
  <c r="E122" i="4"/>
  <c r="G122" i="4"/>
  <c r="E135" i="6"/>
  <c r="F135" i="6" s="1"/>
  <c r="C136" i="6" s="1"/>
  <c r="A228" i="6"/>
  <c r="E162" i="5"/>
  <c r="C163" i="5"/>
  <c r="D163" i="5" s="1"/>
  <c r="B228" i="4"/>
  <c r="A229" i="4"/>
  <c r="D228" i="4"/>
  <c r="G168" i="3"/>
  <c r="H168" i="3"/>
  <c r="C169" i="3" s="1"/>
  <c r="F167" i="3"/>
  <c r="I167" i="3"/>
  <c r="D228" i="3"/>
  <c r="B228" i="3"/>
  <c r="A229" i="3"/>
  <c r="F162" i="5" l="1"/>
  <c r="M162" i="5" s="1"/>
  <c r="C118" i="1"/>
  <c r="I122" i="4"/>
  <c r="H122" i="4"/>
  <c r="C123" i="4" s="1"/>
  <c r="F122" i="4"/>
  <c r="E136" i="6"/>
  <c r="F136" i="6" s="1"/>
  <c r="C137" i="6" s="1"/>
  <c r="A229" i="6"/>
  <c r="C164" i="5"/>
  <c r="D164" i="5" s="1"/>
  <c r="E163" i="5"/>
  <c r="B229" i="4"/>
  <c r="A230" i="4"/>
  <c r="D229" i="4"/>
  <c r="D229" i="3"/>
  <c r="B229" i="3"/>
  <c r="A230" i="3"/>
  <c r="G169" i="3"/>
  <c r="H169" i="3"/>
  <c r="C170" i="3" s="1"/>
  <c r="F168" i="3"/>
  <c r="I168" i="3"/>
  <c r="F163" i="5" l="1"/>
  <c r="M163" i="5" s="1"/>
  <c r="D118" i="1"/>
  <c r="E118" i="1" s="1"/>
  <c r="F118" i="1" s="1"/>
  <c r="M118" i="1" s="1"/>
  <c r="E123" i="4"/>
  <c r="G123" i="4"/>
  <c r="E137" i="6"/>
  <c r="F137" i="6" s="1"/>
  <c r="C138" i="6" s="1"/>
  <c r="A230" i="6"/>
  <c r="C165" i="5"/>
  <c r="D165" i="5" s="1"/>
  <c r="E164" i="5"/>
  <c r="B230" i="4"/>
  <c r="A231" i="4"/>
  <c r="D230" i="4"/>
  <c r="G170" i="3"/>
  <c r="H170" i="3"/>
  <c r="C171" i="3" s="1"/>
  <c r="F169" i="3"/>
  <c r="I169" i="3"/>
  <c r="D230" i="3"/>
  <c r="B230" i="3"/>
  <c r="A231" i="3"/>
  <c r="F164" i="5" l="1"/>
  <c r="M164" i="5" s="1"/>
  <c r="C119" i="1"/>
  <c r="I123" i="4"/>
  <c r="H123" i="4"/>
  <c r="C124" i="4" s="1"/>
  <c r="F123" i="4"/>
  <c r="E138" i="6"/>
  <c r="F138" i="6" s="1"/>
  <c r="C139" i="6" s="1"/>
  <c r="A231" i="6"/>
  <c r="C166" i="5"/>
  <c r="D166" i="5" s="1"/>
  <c r="E165" i="5"/>
  <c r="B231" i="4"/>
  <c r="A232" i="4"/>
  <c r="D231" i="4"/>
  <c r="D231" i="3"/>
  <c r="B231" i="3"/>
  <c r="A232" i="3"/>
  <c r="G171" i="3"/>
  <c r="H171" i="3"/>
  <c r="C172" i="3" s="1"/>
  <c r="F170" i="3"/>
  <c r="I170" i="3"/>
  <c r="F165" i="5" l="1"/>
  <c r="M165" i="5" s="1"/>
  <c r="D119" i="1"/>
  <c r="E119" i="1" s="1"/>
  <c r="F119" i="1" s="1"/>
  <c r="M119" i="1" s="1"/>
  <c r="E124" i="4"/>
  <c r="G124" i="4"/>
  <c r="E139" i="6"/>
  <c r="F139" i="6" s="1"/>
  <c r="C140" i="6" s="1"/>
  <c r="A232" i="6"/>
  <c r="C167" i="5"/>
  <c r="D167" i="5" s="1"/>
  <c r="E166" i="5"/>
  <c r="B232" i="4"/>
  <c r="A233" i="4"/>
  <c r="D232" i="4"/>
  <c r="D232" i="3"/>
  <c r="B232" i="3"/>
  <c r="A233" i="3"/>
  <c r="F171" i="3"/>
  <c r="I171" i="3"/>
  <c r="G172" i="3"/>
  <c r="H172" i="3"/>
  <c r="C173" i="3" s="1"/>
  <c r="F166" i="5" l="1"/>
  <c r="M166" i="5" s="1"/>
  <c r="C120" i="1"/>
  <c r="I124" i="4"/>
  <c r="H124" i="4"/>
  <c r="C125" i="4" s="1"/>
  <c r="F124" i="4"/>
  <c r="E140" i="6"/>
  <c r="F140" i="6" s="1"/>
  <c r="C141" i="6" s="1"/>
  <c r="A233" i="6"/>
  <c r="E167" i="5"/>
  <c r="C168" i="5"/>
  <c r="D168" i="5" s="1"/>
  <c r="B233" i="4"/>
  <c r="A234" i="4"/>
  <c r="D233" i="4"/>
  <c r="G173" i="3"/>
  <c r="H173" i="3"/>
  <c r="C174" i="3" s="1"/>
  <c r="F172" i="3"/>
  <c r="I172" i="3"/>
  <c r="D233" i="3"/>
  <c r="B233" i="3"/>
  <c r="A234" i="3"/>
  <c r="F167" i="5" l="1"/>
  <c r="M167" i="5" s="1"/>
  <c r="D120" i="1"/>
  <c r="E120" i="1" s="1"/>
  <c r="F120" i="1" s="1"/>
  <c r="M120" i="1" s="1"/>
  <c r="E125" i="4"/>
  <c r="G125" i="4"/>
  <c r="E141" i="6"/>
  <c r="F141" i="6" s="1"/>
  <c r="C142" i="6" s="1"/>
  <c r="A234" i="6"/>
  <c r="C169" i="5"/>
  <c r="D169" i="5" s="1"/>
  <c r="E168" i="5"/>
  <c r="B234" i="4"/>
  <c r="A235" i="4"/>
  <c r="D234" i="4"/>
  <c r="G174" i="3"/>
  <c r="H174" i="3"/>
  <c r="C175" i="3" s="1"/>
  <c r="F173" i="3"/>
  <c r="I173" i="3"/>
  <c r="D234" i="3"/>
  <c r="B234" i="3"/>
  <c r="A235" i="3"/>
  <c r="F168" i="5" l="1"/>
  <c r="M168" i="5" s="1"/>
  <c r="C121" i="1"/>
  <c r="I125" i="4"/>
  <c r="F125" i="4"/>
  <c r="H125" i="4"/>
  <c r="C126" i="4" s="1"/>
  <c r="E142" i="6"/>
  <c r="F142" i="6" s="1"/>
  <c r="C143" i="6" s="1"/>
  <c r="A235" i="6"/>
  <c r="C170" i="5"/>
  <c r="D170" i="5" s="1"/>
  <c r="E169" i="5"/>
  <c r="B235" i="4"/>
  <c r="A236" i="4"/>
  <c r="D235" i="4"/>
  <c r="G175" i="3"/>
  <c r="H175" i="3"/>
  <c r="C176" i="3" s="1"/>
  <c r="D235" i="3"/>
  <c r="B235" i="3"/>
  <c r="A236" i="3"/>
  <c r="F174" i="3"/>
  <c r="I174" i="3"/>
  <c r="F169" i="5" l="1"/>
  <c r="M169" i="5" s="1"/>
  <c r="D121" i="1"/>
  <c r="E121" i="1" s="1"/>
  <c r="F121" i="1" s="1"/>
  <c r="M121" i="1" s="1"/>
  <c r="E126" i="4"/>
  <c r="G126" i="4"/>
  <c r="E143" i="6"/>
  <c r="F143" i="6" s="1"/>
  <c r="C144" i="6" s="1"/>
  <c r="A236" i="6"/>
  <c r="C171" i="5"/>
  <c r="D171" i="5" s="1"/>
  <c r="E170" i="5"/>
  <c r="B236" i="4"/>
  <c r="A237" i="4"/>
  <c r="D236" i="4"/>
  <c r="G176" i="3"/>
  <c r="H176" i="3"/>
  <c r="C177" i="3" s="1"/>
  <c r="D236" i="3"/>
  <c r="B236" i="3"/>
  <c r="A237" i="3"/>
  <c r="F175" i="3"/>
  <c r="I175" i="3"/>
  <c r="F170" i="5" l="1"/>
  <c r="M170" i="5" s="1"/>
  <c r="C122" i="1"/>
  <c r="I126" i="4"/>
  <c r="H126" i="4"/>
  <c r="C127" i="4" s="1"/>
  <c r="F126" i="4"/>
  <c r="E144" i="6"/>
  <c r="F144" i="6" s="1"/>
  <c r="C145" i="6" s="1"/>
  <c r="A237" i="6"/>
  <c r="C172" i="5"/>
  <c r="D172" i="5" s="1"/>
  <c r="E171" i="5"/>
  <c r="B237" i="4"/>
  <c r="A238" i="4"/>
  <c r="D237" i="4"/>
  <c r="G177" i="3"/>
  <c r="H177" i="3"/>
  <c r="C178" i="3" s="1"/>
  <c r="D237" i="3"/>
  <c r="B237" i="3"/>
  <c r="A238" i="3"/>
  <c r="F176" i="3"/>
  <c r="I176" i="3"/>
  <c r="F171" i="5" l="1"/>
  <c r="M171" i="5" s="1"/>
  <c r="D122" i="1"/>
  <c r="E122" i="1" s="1"/>
  <c r="F122" i="1" s="1"/>
  <c r="M122" i="1" s="1"/>
  <c r="E127" i="4"/>
  <c r="G127" i="4"/>
  <c r="E145" i="6"/>
  <c r="F145" i="6" s="1"/>
  <c r="C146" i="6" s="1"/>
  <c r="A238" i="6"/>
  <c r="E172" i="5"/>
  <c r="C173" i="5"/>
  <c r="D173" i="5" s="1"/>
  <c r="B238" i="4"/>
  <c r="A239" i="4"/>
  <c r="D238" i="4"/>
  <c r="G178" i="3"/>
  <c r="H178" i="3"/>
  <c r="C179" i="3" s="1"/>
  <c r="F177" i="3"/>
  <c r="I177" i="3"/>
  <c r="D238" i="3"/>
  <c r="B238" i="3"/>
  <c r="A239" i="3"/>
  <c r="F172" i="5" l="1"/>
  <c r="M172" i="5" s="1"/>
  <c r="C123" i="1"/>
  <c r="I127" i="4"/>
  <c r="H127" i="4"/>
  <c r="C128" i="4" s="1"/>
  <c r="F127" i="4"/>
  <c r="E146" i="6"/>
  <c r="F146" i="6" s="1"/>
  <c r="C147" i="6" s="1"/>
  <c r="A239" i="6"/>
  <c r="C174" i="5"/>
  <c r="D174" i="5" s="1"/>
  <c r="E173" i="5"/>
  <c r="B239" i="4"/>
  <c r="A240" i="4"/>
  <c r="D239" i="4"/>
  <c r="H179" i="3"/>
  <c r="C180" i="3" s="1"/>
  <c r="G179" i="3"/>
  <c r="D239" i="3"/>
  <c r="B239" i="3"/>
  <c r="A240" i="3"/>
  <c r="F178" i="3"/>
  <c r="I178" i="3"/>
  <c r="F173" i="5" l="1"/>
  <c r="M173" i="5" s="1"/>
  <c r="D123" i="1"/>
  <c r="E123" i="1" s="1"/>
  <c r="F123" i="1" s="1"/>
  <c r="M123" i="1" s="1"/>
  <c r="E128" i="4"/>
  <c r="G128" i="4"/>
  <c r="E147" i="6"/>
  <c r="F147" i="6" s="1"/>
  <c r="C148" i="6" s="1"/>
  <c r="A240" i="6"/>
  <c r="E174" i="5"/>
  <c r="C175" i="5"/>
  <c r="D175" i="5" s="1"/>
  <c r="B240" i="4"/>
  <c r="A241" i="4"/>
  <c r="D240" i="4"/>
  <c r="F179" i="3"/>
  <c r="I179" i="3"/>
  <c r="H180" i="3"/>
  <c r="C181" i="3" s="1"/>
  <c r="G180" i="3"/>
  <c r="D240" i="3"/>
  <c r="B240" i="3"/>
  <c r="A241" i="3"/>
  <c r="F174" i="5" l="1"/>
  <c r="M174" i="5" s="1"/>
  <c r="C124" i="1"/>
  <c r="I128" i="4"/>
  <c r="F128" i="4"/>
  <c r="H128" i="4"/>
  <c r="C129" i="4" s="1"/>
  <c r="E148" i="6"/>
  <c r="F148" i="6" s="1"/>
  <c r="C149" i="6" s="1"/>
  <c r="A241" i="6"/>
  <c r="E175" i="5"/>
  <c r="C176" i="5"/>
  <c r="D176" i="5" s="1"/>
  <c r="B241" i="4"/>
  <c r="A242" i="4"/>
  <c r="D241" i="4"/>
  <c r="F180" i="3"/>
  <c r="I180" i="3"/>
  <c r="G181" i="3"/>
  <c r="H181" i="3"/>
  <c r="C182" i="3" s="1"/>
  <c r="D241" i="3"/>
  <c r="B241" i="3"/>
  <c r="A242" i="3"/>
  <c r="F175" i="5" l="1"/>
  <c r="M175" i="5" s="1"/>
  <c r="D124" i="1"/>
  <c r="E124" i="1" s="1"/>
  <c r="F124" i="1" s="1"/>
  <c r="M124" i="1" s="1"/>
  <c r="E129" i="4"/>
  <c r="G129" i="4"/>
  <c r="E149" i="6"/>
  <c r="F149" i="6" s="1"/>
  <c r="C150" i="6" s="1"/>
  <c r="A242" i="6"/>
  <c r="C177" i="5"/>
  <c r="D177" i="5" s="1"/>
  <c r="E176" i="5"/>
  <c r="B242" i="4"/>
  <c r="A243" i="4"/>
  <c r="D242" i="4"/>
  <c r="D242" i="3"/>
  <c r="B242" i="3"/>
  <c r="A243" i="3"/>
  <c r="G182" i="3"/>
  <c r="H182" i="3"/>
  <c r="C183" i="3" s="1"/>
  <c r="F181" i="3"/>
  <c r="I181" i="3"/>
  <c r="F176" i="5" l="1"/>
  <c r="M176" i="5" s="1"/>
  <c r="C125" i="1"/>
  <c r="I129" i="4"/>
  <c r="H129" i="4"/>
  <c r="C130" i="4" s="1"/>
  <c r="F129" i="4"/>
  <c r="E150" i="6"/>
  <c r="F150" i="6" s="1"/>
  <c r="C151" i="6" s="1"/>
  <c r="A243" i="6"/>
  <c r="E177" i="5"/>
  <c r="C178" i="5"/>
  <c r="D178" i="5" s="1"/>
  <c r="B243" i="4"/>
  <c r="A244" i="4"/>
  <c r="D243" i="4"/>
  <c r="G183" i="3"/>
  <c r="H183" i="3"/>
  <c r="C184" i="3" s="1"/>
  <c r="D243" i="3"/>
  <c r="B243" i="3"/>
  <c r="A244" i="3"/>
  <c r="F182" i="3"/>
  <c r="I182" i="3"/>
  <c r="F177" i="5" l="1"/>
  <c r="M177" i="5" s="1"/>
  <c r="D125" i="1"/>
  <c r="E125" i="1" s="1"/>
  <c r="F125" i="1" s="1"/>
  <c r="M125" i="1" s="1"/>
  <c r="E130" i="4"/>
  <c r="G130" i="4"/>
  <c r="E151" i="6"/>
  <c r="F151" i="6" s="1"/>
  <c r="C152" i="6" s="1"/>
  <c r="A244" i="6"/>
  <c r="C179" i="5"/>
  <c r="D179" i="5" s="1"/>
  <c r="E178" i="5"/>
  <c r="B244" i="4"/>
  <c r="A245" i="4"/>
  <c r="D244" i="4"/>
  <c r="G184" i="3"/>
  <c r="H184" i="3"/>
  <c r="C185" i="3" s="1"/>
  <c r="F183" i="3"/>
  <c r="I183" i="3"/>
  <c r="D244" i="3"/>
  <c r="B244" i="3"/>
  <c r="A245" i="3"/>
  <c r="F178" i="5" l="1"/>
  <c r="M178" i="5" s="1"/>
  <c r="C126" i="1"/>
  <c r="I130" i="4"/>
  <c r="F130" i="4"/>
  <c r="H130" i="4"/>
  <c r="C131" i="4" s="1"/>
  <c r="E152" i="6"/>
  <c r="F152" i="6" s="1"/>
  <c r="C153" i="6" s="1"/>
  <c r="A245" i="6"/>
  <c r="C180" i="5"/>
  <c r="D180" i="5" s="1"/>
  <c r="E179" i="5"/>
  <c r="B245" i="4"/>
  <c r="A246" i="4"/>
  <c r="D245" i="4"/>
  <c r="G185" i="3"/>
  <c r="H185" i="3"/>
  <c r="C186" i="3" s="1"/>
  <c r="F184" i="3"/>
  <c r="I184" i="3"/>
  <c r="D245" i="3"/>
  <c r="B245" i="3"/>
  <c r="A246" i="3"/>
  <c r="F179" i="5" l="1"/>
  <c r="M179" i="5" s="1"/>
  <c r="D126" i="1"/>
  <c r="E126" i="1" s="1"/>
  <c r="F126" i="1" s="1"/>
  <c r="M126" i="1" s="1"/>
  <c r="E131" i="4"/>
  <c r="G131" i="4"/>
  <c r="E153" i="6"/>
  <c r="F153" i="6" s="1"/>
  <c r="C154" i="6" s="1"/>
  <c r="A246" i="6"/>
  <c r="E180" i="5"/>
  <c r="C181" i="5"/>
  <c r="D181" i="5" s="1"/>
  <c r="A247" i="4"/>
  <c r="D246" i="4"/>
  <c r="B246" i="4"/>
  <c r="G186" i="3"/>
  <c r="H186" i="3"/>
  <c r="C187" i="3" s="1"/>
  <c r="D246" i="3"/>
  <c r="B246" i="3"/>
  <c r="A247" i="3"/>
  <c r="F185" i="3"/>
  <c r="I185" i="3"/>
  <c r="F180" i="5" l="1"/>
  <c r="M180" i="5" s="1"/>
  <c r="H131" i="4"/>
  <c r="C132" i="4" s="1"/>
  <c r="F131" i="4"/>
  <c r="C127" i="1"/>
  <c r="I131" i="4"/>
  <c r="E154" i="6"/>
  <c r="F154" i="6" s="1"/>
  <c r="C155" i="6" s="1"/>
  <c r="A247" i="6"/>
  <c r="C182" i="5"/>
  <c r="D182" i="5" s="1"/>
  <c r="E181" i="5"/>
  <c r="D247" i="4"/>
  <c r="B247" i="4"/>
  <c r="A248" i="4"/>
  <c r="H187" i="3"/>
  <c r="C188" i="3" s="1"/>
  <c r="G187" i="3"/>
  <c r="F186" i="3"/>
  <c r="I186" i="3"/>
  <c r="D247" i="3"/>
  <c r="B247" i="3"/>
  <c r="A248" i="3"/>
  <c r="F181" i="5" l="1"/>
  <c r="M181" i="5" s="1"/>
  <c r="D127" i="1"/>
  <c r="E127" i="1" s="1"/>
  <c r="F127" i="1" s="1"/>
  <c r="M127" i="1" s="1"/>
  <c r="E132" i="4"/>
  <c r="G132" i="4"/>
  <c r="E155" i="6"/>
  <c r="F155" i="6" s="1"/>
  <c r="C156" i="6" s="1"/>
  <c r="A248" i="6"/>
  <c r="E182" i="5"/>
  <c r="C183" i="5"/>
  <c r="D183" i="5" s="1"/>
  <c r="D248" i="4"/>
  <c r="B248" i="4"/>
  <c r="A249" i="4"/>
  <c r="F187" i="3"/>
  <c r="I187" i="3"/>
  <c r="H188" i="3"/>
  <c r="C189" i="3" s="1"/>
  <c r="G188" i="3"/>
  <c r="D248" i="3"/>
  <c r="B248" i="3"/>
  <c r="A249" i="3"/>
  <c r="F182" i="5" l="1"/>
  <c r="M182" i="5" s="1"/>
  <c r="C128" i="1"/>
  <c r="I132" i="4"/>
  <c r="H132" i="4"/>
  <c r="C133" i="4" s="1"/>
  <c r="F132" i="4"/>
  <c r="E156" i="6"/>
  <c r="F156" i="6" s="1"/>
  <c r="C157" i="6" s="1"/>
  <c r="A249" i="6"/>
  <c r="E183" i="5"/>
  <c r="C184" i="5"/>
  <c r="D184" i="5" s="1"/>
  <c r="D249" i="4"/>
  <c r="B249" i="4"/>
  <c r="A250" i="4"/>
  <c r="F188" i="3"/>
  <c r="I188" i="3"/>
  <c r="H189" i="3"/>
  <c r="C190" i="3" s="1"/>
  <c r="G189" i="3"/>
  <c r="D249" i="3"/>
  <c r="B249" i="3"/>
  <c r="A250" i="3"/>
  <c r="F183" i="5" l="1"/>
  <c r="M183" i="5" s="1"/>
  <c r="D128" i="1"/>
  <c r="E128" i="1" s="1"/>
  <c r="F128" i="1" s="1"/>
  <c r="M128" i="1" s="1"/>
  <c r="E133" i="4"/>
  <c r="G133" i="4"/>
  <c r="E157" i="6"/>
  <c r="F157" i="6" s="1"/>
  <c r="C158" i="6" s="1"/>
  <c r="A250" i="6"/>
  <c r="C185" i="5"/>
  <c r="D185" i="5" s="1"/>
  <c r="E184" i="5"/>
  <c r="D250" i="4"/>
  <c r="B250" i="4"/>
  <c r="A251" i="4"/>
  <c r="H190" i="3"/>
  <c r="C191" i="3" s="1"/>
  <c r="G190" i="3"/>
  <c r="D250" i="3"/>
  <c r="B250" i="3"/>
  <c r="A251" i="3"/>
  <c r="F189" i="3"/>
  <c r="I189" i="3"/>
  <c r="F184" i="5" l="1"/>
  <c r="M184" i="5" s="1"/>
  <c r="C129" i="1"/>
  <c r="I133" i="4"/>
  <c r="F133" i="4"/>
  <c r="H133" i="4"/>
  <c r="C134" i="4" s="1"/>
  <c r="E158" i="6"/>
  <c r="F158" i="6" s="1"/>
  <c r="C159" i="6" s="1"/>
  <c r="A251" i="6"/>
  <c r="C186" i="5"/>
  <c r="D186" i="5" s="1"/>
  <c r="E185" i="5"/>
  <c r="D251" i="4"/>
  <c r="B251" i="4"/>
  <c r="A252" i="4"/>
  <c r="F190" i="3"/>
  <c r="I190" i="3"/>
  <c r="H191" i="3"/>
  <c r="C192" i="3" s="1"/>
  <c r="G191" i="3"/>
  <c r="D251" i="3"/>
  <c r="B251" i="3"/>
  <c r="A252" i="3"/>
  <c r="F185" i="5" l="1"/>
  <c r="M185" i="5" s="1"/>
  <c r="D129" i="1"/>
  <c r="E129" i="1" s="1"/>
  <c r="F129" i="1" s="1"/>
  <c r="M129" i="1" s="1"/>
  <c r="E134" i="4"/>
  <c r="G134" i="4"/>
  <c r="E159" i="6"/>
  <c r="F159" i="6" s="1"/>
  <c r="C160" i="6" s="1"/>
  <c r="A252" i="6"/>
  <c r="C187" i="5"/>
  <c r="D187" i="5" s="1"/>
  <c r="E186" i="5"/>
  <c r="D252" i="4"/>
  <c r="B252" i="4"/>
  <c r="A253" i="4"/>
  <c r="H192" i="3"/>
  <c r="C193" i="3" s="1"/>
  <c r="G192" i="3"/>
  <c r="D252" i="3"/>
  <c r="B252" i="3"/>
  <c r="A253" i="3"/>
  <c r="F191" i="3"/>
  <c r="I191" i="3"/>
  <c r="F186" i="5" l="1"/>
  <c r="M186" i="5" s="1"/>
  <c r="C130" i="1"/>
  <c r="I134" i="4"/>
  <c r="H134" i="4"/>
  <c r="C135" i="4" s="1"/>
  <c r="F134" i="4"/>
  <c r="E160" i="6"/>
  <c r="F160" i="6" s="1"/>
  <c r="C161" i="6" s="1"/>
  <c r="A253" i="6"/>
  <c r="C188" i="5"/>
  <c r="D188" i="5" s="1"/>
  <c r="E187" i="5"/>
  <c r="D253" i="4"/>
  <c r="B253" i="4"/>
  <c r="A254" i="4"/>
  <c r="F192" i="3"/>
  <c r="I192" i="3"/>
  <c r="H193" i="3"/>
  <c r="C194" i="3" s="1"/>
  <c r="G193" i="3"/>
  <c r="D253" i="3"/>
  <c r="B253" i="3"/>
  <c r="A254" i="3"/>
  <c r="F187" i="5" l="1"/>
  <c r="M187" i="5" s="1"/>
  <c r="D130" i="1"/>
  <c r="E130" i="1" s="1"/>
  <c r="F130" i="1" s="1"/>
  <c r="M130" i="1" s="1"/>
  <c r="E135" i="4"/>
  <c r="G135" i="4"/>
  <c r="E161" i="6"/>
  <c r="F161" i="6" s="1"/>
  <c r="C162" i="6" s="1"/>
  <c r="A254" i="6"/>
  <c r="C189" i="5"/>
  <c r="D189" i="5" s="1"/>
  <c r="E188" i="5"/>
  <c r="D254" i="4"/>
  <c r="B254" i="4"/>
  <c r="A255" i="4"/>
  <c r="G194" i="3"/>
  <c r="H194" i="3"/>
  <c r="C195" i="3" s="1"/>
  <c r="F193" i="3"/>
  <c r="I193" i="3"/>
  <c r="D254" i="3"/>
  <c r="B254" i="3"/>
  <c r="A255" i="3"/>
  <c r="F188" i="5" l="1"/>
  <c r="M188" i="5" s="1"/>
  <c r="C131" i="1"/>
  <c r="I135" i="4"/>
  <c r="H135" i="4"/>
  <c r="C136" i="4" s="1"/>
  <c r="F135" i="4"/>
  <c r="E162" i="6"/>
  <c r="F162" i="6" s="1"/>
  <c r="C163" i="6" s="1"/>
  <c r="A255" i="6"/>
  <c r="C190" i="5"/>
  <c r="D190" i="5" s="1"/>
  <c r="E189" i="5"/>
  <c r="D255" i="4"/>
  <c r="B255" i="4"/>
  <c r="A256" i="4"/>
  <c r="D255" i="3"/>
  <c r="B255" i="3"/>
  <c r="A256" i="3"/>
  <c r="G195" i="3"/>
  <c r="H195" i="3"/>
  <c r="C196" i="3" s="1"/>
  <c r="F194" i="3"/>
  <c r="I194" i="3"/>
  <c r="F189" i="5" l="1"/>
  <c r="M189" i="5" s="1"/>
  <c r="D131" i="1"/>
  <c r="E131" i="1" s="1"/>
  <c r="F131" i="1" s="1"/>
  <c r="M131" i="1" s="1"/>
  <c r="E136" i="4"/>
  <c r="G136" i="4"/>
  <c r="E163" i="6"/>
  <c r="F163" i="6" s="1"/>
  <c r="C164" i="6" s="1"/>
  <c r="A256" i="6"/>
  <c r="C191" i="5"/>
  <c r="D191" i="5" s="1"/>
  <c r="E190" i="5"/>
  <c r="D256" i="4"/>
  <c r="B256" i="4"/>
  <c r="A257" i="4"/>
  <c r="G196" i="3"/>
  <c r="H196" i="3"/>
  <c r="C197" i="3" s="1"/>
  <c r="F195" i="3"/>
  <c r="I195" i="3"/>
  <c r="D256" i="3"/>
  <c r="B256" i="3"/>
  <c r="A257" i="3"/>
  <c r="F190" i="5" l="1"/>
  <c r="M190" i="5" s="1"/>
  <c r="C132" i="1"/>
  <c r="I136" i="4"/>
  <c r="H136" i="4"/>
  <c r="C137" i="4" s="1"/>
  <c r="F136" i="4"/>
  <c r="E164" i="6"/>
  <c r="F164" i="6" s="1"/>
  <c r="C165" i="6" s="1"/>
  <c r="A257" i="6"/>
  <c r="C192" i="5"/>
  <c r="D192" i="5" s="1"/>
  <c r="E191" i="5"/>
  <c r="D257" i="4"/>
  <c r="B257" i="4"/>
  <c r="A258" i="4"/>
  <c r="G197" i="3"/>
  <c r="H197" i="3"/>
  <c r="C198" i="3" s="1"/>
  <c r="F196" i="3"/>
  <c r="I196" i="3"/>
  <c r="D257" i="3"/>
  <c r="B257" i="3"/>
  <c r="A258" i="3"/>
  <c r="F191" i="5" l="1"/>
  <c r="M191" i="5" s="1"/>
  <c r="D132" i="1"/>
  <c r="E132" i="1" s="1"/>
  <c r="F132" i="1" s="1"/>
  <c r="M132" i="1" s="1"/>
  <c r="E137" i="4"/>
  <c r="G137" i="4"/>
  <c r="E165" i="6"/>
  <c r="F165" i="6" s="1"/>
  <c r="C166" i="6" s="1"/>
  <c r="A258" i="6"/>
  <c r="C193" i="5"/>
  <c r="D193" i="5" s="1"/>
  <c r="E192" i="5"/>
  <c r="D258" i="4"/>
  <c r="B258" i="4"/>
  <c r="A259" i="4"/>
  <c r="D258" i="3"/>
  <c r="B258" i="3"/>
  <c r="A259" i="3"/>
  <c r="G198" i="3"/>
  <c r="H198" i="3"/>
  <c r="C199" i="3" s="1"/>
  <c r="F197" i="3"/>
  <c r="I197" i="3"/>
  <c r="F192" i="5" l="1"/>
  <c r="M192" i="5" s="1"/>
  <c r="C133" i="1"/>
  <c r="I137" i="4"/>
  <c r="H137" i="4"/>
  <c r="C138" i="4" s="1"/>
  <c r="F137" i="4"/>
  <c r="E166" i="6"/>
  <c r="F166" i="6" s="1"/>
  <c r="C167" i="6" s="1"/>
  <c r="A259" i="6"/>
  <c r="C194" i="5"/>
  <c r="D194" i="5" s="1"/>
  <c r="E193" i="5"/>
  <c r="D259" i="4"/>
  <c r="B259" i="4"/>
  <c r="A260" i="4"/>
  <c r="F198" i="3"/>
  <c r="I198" i="3"/>
  <c r="D259" i="3"/>
  <c r="B259" i="3"/>
  <c r="A260" i="3"/>
  <c r="H199" i="3"/>
  <c r="C200" i="3" s="1"/>
  <c r="G199" i="3"/>
  <c r="F193" i="5" l="1"/>
  <c r="M193" i="5" s="1"/>
  <c r="D133" i="1"/>
  <c r="E133" i="1" s="1"/>
  <c r="F133" i="1" s="1"/>
  <c r="M133" i="1" s="1"/>
  <c r="E138" i="4"/>
  <c r="G138" i="4"/>
  <c r="E167" i="6"/>
  <c r="F167" i="6" s="1"/>
  <c r="C168" i="6" s="1"/>
  <c r="A260" i="6"/>
  <c r="C195" i="5"/>
  <c r="D195" i="5" s="1"/>
  <c r="E194" i="5"/>
  <c r="D260" i="4"/>
  <c r="B260" i="4"/>
  <c r="A261" i="4"/>
  <c r="H200" i="3"/>
  <c r="C201" i="3" s="1"/>
  <c r="G200" i="3"/>
  <c r="F199" i="3"/>
  <c r="I199" i="3"/>
  <c r="D260" i="3"/>
  <c r="B260" i="3"/>
  <c r="A261" i="3"/>
  <c r="F194" i="5" l="1"/>
  <c r="M194" i="5" s="1"/>
  <c r="C134" i="1"/>
  <c r="I138" i="4"/>
  <c r="H138" i="4"/>
  <c r="C139" i="4" s="1"/>
  <c r="F138" i="4"/>
  <c r="E168" i="6"/>
  <c r="F168" i="6" s="1"/>
  <c r="C169" i="6" s="1"/>
  <c r="A261" i="6"/>
  <c r="E195" i="5"/>
  <c r="C196" i="5"/>
  <c r="D196" i="5" s="1"/>
  <c r="D261" i="4"/>
  <c r="B261" i="4"/>
  <c r="A262" i="4"/>
  <c r="F200" i="3"/>
  <c r="I200" i="3"/>
  <c r="G201" i="3"/>
  <c r="H201" i="3"/>
  <c r="C202" i="3" s="1"/>
  <c r="D261" i="3"/>
  <c r="B261" i="3"/>
  <c r="A262" i="3"/>
  <c r="F195" i="5" l="1"/>
  <c r="M195" i="5" s="1"/>
  <c r="D134" i="1"/>
  <c r="E134" i="1" s="1"/>
  <c r="F134" i="1" s="1"/>
  <c r="M134" i="1" s="1"/>
  <c r="E139" i="4"/>
  <c r="G139" i="4"/>
  <c r="E169" i="6"/>
  <c r="F169" i="6" s="1"/>
  <c r="C170" i="6" s="1"/>
  <c r="A262" i="6"/>
  <c r="C197" i="5"/>
  <c r="D197" i="5" s="1"/>
  <c r="E196" i="5"/>
  <c r="D262" i="4"/>
  <c r="B262" i="4"/>
  <c r="A263" i="4"/>
  <c r="F201" i="3"/>
  <c r="I201" i="3"/>
  <c r="D262" i="3"/>
  <c r="B262" i="3"/>
  <c r="A263" i="3"/>
  <c r="G202" i="3"/>
  <c r="H202" i="3"/>
  <c r="C203" i="3" s="1"/>
  <c r="F196" i="5" l="1"/>
  <c r="M196" i="5" s="1"/>
  <c r="C135" i="1"/>
  <c r="I139" i="4"/>
  <c r="H139" i="4"/>
  <c r="C140" i="4" s="1"/>
  <c r="F139" i="4"/>
  <c r="E170" i="6"/>
  <c r="F170" i="6" s="1"/>
  <c r="C171" i="6" s="1"/>
  <c r="A263" i="6"/>
  <c r="E197" i="5"/>
  <c r="C198" i="5"/>
  <c r="D198" i="5" s="1"/>
  <c r="D263" i="4"/>
  <c r="B263" i="4"/>
  <c r="A264" i="4"/>
  <c r="G203" i="3"/>
  <c r="H203" i="3"/>
  <c r="C204" i="3" s="1"/>
  <c r="D263" i="3"/>
  <c r="B263" i="3"/>
  <c r="A264" i="3"/>
  <c r="F202" i="3"/>
  <c r="I202" i="3"/>
  <c r="F197" i="5" l="1"/>
  <c r="M197" i="5" s="1"/>
  <c r="D135" i="1"/>
  <c r="E135" i="1" s="1"/>
  <c r="F135" i="1" s="1"/>
  <c r="M135" i="1" s="1"/>
  <c r="E140" i="4"/>
  <c r="G140" i="4"/>
  <c r="E171" i="6"/>
  <c r="F171" i="6" s="1"/>
  <c r="C172" i="6" s="1"/>
  <c r="A264" i="6"/>
  <c r="C199" i="5"/>
  <c r="D199" i="5" s="1"/>
  <c r="E198" i="5"/>
  <c r="D264" i="4"/>
  <c r="B264" i="4"/>
  <c r="A265" i="4"/>
  <c r="G204" i="3"/>
  <c r="H204" i="3"/>
  <c r="C205" i="3" s="1"/>
  <c r="F203" i="3"/>
  <c r="I203" i="3"/>
  <c r="D264" i="3"/>
  <c r="B264" i="3"/>
  <c r="A265" i="3"/>
  <c r="F198" i="5" l="1"/>
  <c r="M198" i="5" s="1"/>
  <c r="C136" i="1"/>
  <c r="I140" i="4"/>
  <c r="H140" i="4"/>
  <c r="C141" i="4" s="1"/>
  <c r="F140" i="4"/>
  <c r="E172" i="6"/>
  <c r="F172" i="6" s="1"/>
  <c r="C173" i="6" s="1"/>
  <c r="A265" i="6"/>
  <c r="C200" i="5"/>
  <c r="D200" i="5" s="1"/>
  <c r="E199" i="5"/>
  <c r="D265" i="4"/>
  <c r="B265" i="4"/>
  <c r="A266" i="4"/>
  <c r="G205" i="3"/>
  <c r="H205" i="3"/>
  <c r="C206" i="3" s="1"/>
  <c r="F204" i="3"/>
  <c r="I204" i="3"/>
  <c r="D265" i="3"/>
  <c r="B265" i="3"/>
  <c r="A266" i="3"/>
  <c r="F199" i="5" l="1"/>
  <c r="M199" i="5" s="1"/>
  <c r="D136" i="1"/>
  <c r="E136" i="1" s="1"/>
  <c r="F136" i="1" s="1"/>
  <c r="M136" i="1" s="1"/>
  <c r="E141" i="4"/>
  <c r="G141" i="4"/>
  <c r="E173" i="6"/>
  <c r="F173" i="6" s="1"/>
  <c r="C174" i="6" s="1"/>
  <c r="A266" i="6"/>
  <c r="C201" i="5"/>
  <c r="D201" i="5" s="1"/>
  <c r="E200" i="5"/>
  <c r="D266" i="4"/>
  <c r="B266" i="4"/>
  <c r="A267" i="4"/>
  <c r="D266" i="3"/>
  <c r="B266" i="3"/>
  <c r="A267" i="3"/>
  <c r="G206" i="3"/>
  <c r="H206" i="3"/>
  <c r="C207" i="3" s="1"/>
  <c r="F205" i="3"/>
  <c r="I205" i="3"/>
  <c r="F200" i="5" l="1"/>
  <c r="M200" i="5" s="1"/>
  <c r="C137" i="1"/>
  <c r="I141" i="4"/>
  <c r="H141" i="4"/>
  <c r="C142" i="4" s="1"/>
  <c r="F141" i="4"/>
  <c r="E174" i="6"/>
  <c r="F174" i="6" s="1"/>
  <c r="C175" i="6" s="1"/>
  <c r="A267" i="6"/>
  <c r="C202" i="5"/>
  <c r="D202" i="5" s="1"/>
  <c r="E201" i="5"/>
  <c r="D267" i="4"/>
  <c r="B267" i="4"/>
  <c r="A268" i="4"/>
  <c r="F206" i="3"/>
  <c r="I206" i="3"/>
  <c r="G207" i="3"/>
  <c r="H207" i="3"/>
  <c r="C208" i="3" s="1"/>
  <c r="D267" i="3"/>
  <c r="B267" i="3"/>
  <c r="A268" i="3"/>
  <c r="F201" i="5" l="1"/>
  <c r="M201" i="5" s="1"/>
  <c r="D137" i="1"/>
  <c r="E137" i="1" s="1"/>
  <c r="F137" i="1" s="1"/>
  <c r="M137" i="1" s="1"/>
  <c r="E142" i="4"/>
  <c r="G142" i="4"/>
  <c r="E175" i="6"/>
  <c r="F175" i="6" s="1"/>
  <c r="C176" i="6" s="1"/>
  <c r="A268" i="6"/>
  <c r="C203" i="5"/>
  <c r="D203" i="5" s="1"/>
  <c r="E202" i="5"/>
  <c r="D268" i="4"/>
  <c r="B268" i="4"/>
  <c r="A269" i="4"/>
  <c r="G208" i="3"/>
  <c r="H208" i="3"/>
  <c r="C209" i="3" s="1"/>
  <c r="F207" i="3"/>
  <c r="I207" i="3"/>
  <c r="D268" i="3"/>
  <c r="B268" i="3"/>
  <c r="A269" i="3"/>
  <c r="F202" i="5" l="1"/>
  <c r="M202" i="5" s="1"/>
  <c r="C138" i="1"/>
  <c r="I142" i="4"/>
  <c r="H142" i="4"/>
  <c r="C143" i="4" s="1"/>
  <c r="F142" i="4"/>
  <c r="E176" i="6"/>
  <c r="F176" i="6" s="1"/>
  <c r="C177" i="6" s="1"/>
  <c r="A269" i="6"/>
  <c r="C204" i="5"/>
  <c r="D204" i="5" s="1"/>
  <c r="E203" i="5"/>
  <c r="D269" i="4"/>
  <c r="B269" i="4"/>
  <c r="A270" i="4"/>
  <c r="F208" i="3"/>
  <c r="I208" i="3"/>
  <c r="D269" i="3"/>
  <c r="B269" i="3"/>
  <c r="A270" i="3"/>
  <c r="H209" i="3"/>
  <c r="C210" i="3" s="1"/>
  <c r="G209" i="3"/>
  <c r="F203" i="5" l="1"/>
  <c r="M203" i="5" s="1"/>
  <c r="D138" i="1"/>
  <c r="E138" i="1" s="1"/>
  <c r="F138" i="1" s="1"/>
  <c r="M138" i="1" s="1"/>
  <c r="E143" i="4"/>
  <c r="G143" i="4"/>
  <c r="E177" i="6"/>
  <c r="F177" i="6" s="1"/>
  <c r="C178" i="6" s="1"/>
  <c r="A270" i="6"/>
  <c r="E204" i="5"/>
  <c r="C205" i="5"/>
  <c r="D205" i="5" s="1"/>
  <c r="D270" i="4"/>
  <c r="B270" i="4"/>
  <c r="A271" i="4"/>
  <c r="F209" i="3"/>
  <c r="I209" i="3"/>
  <c r="H210" i="3"/>
  <c r="C211" i="3" s="1"/>
  <c r="G210" i="3"/>
  <c r="D270" i="3"/>
  <c r="B270" i="3"/>
  <c r="A271" i="3"/>
  <c r="F204" i="5" l="1"/>
  <c r="M204" i="5" s="1"/>
  <c r="C139" i="1"/>
  <c r="I143" i="4"/>
  <c r="H143" i="4"/>
  <c r="C144" i="4" s="1"/>
  <c r="F143" i="4"/>
  <c r="E178" i="6"/>
  <c r="F178" i="6" s="1"/>
  <c r="C179" i="6" s="1"/>
  <c r="A271" i="6"/>
  <c r="E205" i="5"/>
  <c r="C206" i="5"/>
  <c r="D206" i="5" s="1"/>
  <c r="D271" i="4"/>
  <c r="B271" i="4"/>
  <c r="A272" i="4"/>
  <c r="H211" i="3"/>
  <c r="C212" i="3" s="1"/>
  <c r="G211" i="3"/>
  <c r="D271" i="3"/>
  <c r="B271" i="3"/>
  <c r="A272" i="3"/>
  <c r="F210" i="3"/>
  <c r="I210" i="3"/>
  <c r="F205" i="5" l="1"/>
  <c r="M205" i="5" s="1"/>
  <c r="D139" i="1"/>
  <c r="E139" i="1" s="1"/>
  <c r="F139" i="1" s="1"/>
  <c r="M139" i="1" s="1"/>
  <c r="E144" i="4"/>
  <c r="G144" i="4"/>
  <c r="E179" i="6"/>
  <c r="F179" i="6" s="1"/>
  <c r="C180" i="6" s="1"/>
  <c r="A272" i="6"/>
  <c r="C207" i="5"/>
  <c r="D207" i="5" s="1"/>
  <c r="E206" i="5"/>
  <c r="D272" i="4"/>
  <c r="B272" i="4"/>
  <c r="A273" i="4"/>
  <c r="F211" i="3"/>
  <c r="I211" i="3"/>
  <c r="D272" i="3"/>
  <c r="B272" i="3"/>
  <c r="A273" i="3"/>
  <c r="G212" i="3"/>
  <c r="H212" i="3"/>
  <c r="C213" i="3" s="1"/>
  <c r="F206" i="5" l="1"/>
  <c r="M206" i="5" s="1"/>
  <c r="C140" i="1"/>
  <c r="I144" i="4"/>
  <c r="F144" i="4"/>
  <c r="H144" i="4"/>
  <c r="C145" i="4" s="1"/>
  <c r="E180" i="6"/>
  <c r="F180" i="6" s="1"/>
  <c r="C181" i="6" s="1"/>
  <c r="A273" i="6"/>
  <c r="C208" i="5"/>
  <c r="D208" i="5" s="1"/>
  <c r="E207" i="5"/>
  <c r="D273" i="4"/>
  <c r="B273" i="4"/>
  <c r="A274" i="4"/>
  <c r="F212" i="3"/>
  <c r="I212" i="3"/>
  <c r="G213" i="3"/>
  <c r="H213" i="3"/>
  <c r="C214" i="3" s="1"/>
  <c r="D273" i="3"/>
  <c r="B273" i="3"/>
  <c r="A274" i="3"/>
  <c r="F207" i="5" l="1"/>
  <c r="M207" i="5" s="1"/>
  <c r="D140" i="1"/>
  <c r="E140" i="1" s="1"/>
  <c r="F140" i="1" s="1"/>
  <c r="M140" i="1" s="1"/>
  <c r="E145" i="4"/>
  <c r="G145" i="4"/>
  <c r="E181" i="6"/>
  <c r="F181" i="6" s="1"/>
  <c r="C182" i="6" s="1"/>
  <c r="A274" i="6"/>
  <c r="C209" i="5"/>
  <c r="D209" i="5" s="1"/>
  <c r="E208" i="5"/>
  <c r="D274" i="4"/>
  <c r="B274" i="4"/>
  <c r="A275" i="4"/>
  <c r="G214" i="3"/>
  <c r="H214" i="3"/>
  <c r="C215" i="3" s="1"/>
  <c r="D274" i="3"/>
  <c r="B274" i="3"/>
  <c r="A275" i="3"/>
  <c r="F213" i="3"/>
  <c r="I213" i="3"/>
  <c r="F208" i="5" l="1"/>
  <c r="M208" i="5" s="1"/>
  <c r="C141" i="1"/>
  <c r="I145" i="4"/>
  <c r="H145" i="4"/>
  <c r="C146" i="4" s="1"/>
  <c r="F145" i="4"/>
  <c r="E182" i="6"/>
  <c r="F182" i="6" s="1"/>
  <c r="C183" i="6" s="1"/>
  <c r="A275" i="6"/>
  <c r="C210" i="5"/>
  <c r="D210" i="5" s="1"/>
  <c r="E209" i="5"/>
  <c r="D275" i="4"/>
  <c r="B275" i="4"/>
  <c r="A276" i="4"/>
  <c r="F214" i="3"/>
  <c r="I214" i="3"/>
  <c r="G215" i="3"/>
  <c r="H215" i="3"/>
  <c r="C216" i="3" s="1"/>
  <c r="D275" i="3"/>
  <c r="B275" i="3"/>
  <c r="A276" i="3"/>
  <c r="F209" i="5" l="1"/>
  <c r="M209" i="5" s="1"/>
  <c r="D141" i="1"/>
  <c r="E141" i="1" s="1"/>
  <c r="F141" i="1" s="1"/>
  <c r="M141" i="1" s="1"/>
  <c r="E146" i="4"/>
  <c r="G146" i="4"/>
  <c r="E183" i="6"/>
  <c r="F183" i="6" s="1"/>
  <c r="C184" i="6" s="1"/>
  <c r="A276" i="6"/>
  <c r="E210" i="5"/>
  <c r="C211" i="5"/>
  <c r="D211" i="5" s="1"/>
  <c r="D276" i="4"/>
  <c r="B276" i="4"/>
  <c r="A277" i="4"/>
  <c r="G216" i="3"/>
  <c r="H216" i="3"/>
  <c r="C217" i="3" s="1"/>
  <c r="F215" i="3"/>
  <c r="I215" i="3"/>
  <c r="D276" i="3"/>
  <c r="B276" i="3"/>
  <c r="A277" i="3"/>
  <c r="F210" i="5" l="1"/>
  <c r="M210" i="5" s="1"/>
  <c r="C142" i="1"/>
  <c r="I146" i="4"/>
  <c r="H146" i="4"/>
  <c r="C147" i="4" s="1"/>
  <c r="F146" i="4"/>
  <c r="E184" i="6"/>
  <c r="F184" i="6" s="1"/>
  <c r="C185" i="6" s="1"/>
  <c r="A277" i="6"/>
  <c r="C212" i="5"/>
  <c r="D212" i="5" s="1"/>
  <c r="E211" i="5"/>
  <c r="D277" i="4"/>
  <c r="B277" i="4"/>
  <c r="A278" i="4"/>
  <c r="G217" i="3"/>
  <c r="H217" i="3"/>
  <c r="C218" i="3" s="1"/>
  <c r="D277" i="3"/>
  <c r="B277" i="3"/>
  <c r="A278" i="3"/>
  <c r="F216" i="3"/>
  <c r="I216" i="3"/>
  <c r="F211" i="5" l="1"/>
  <c r="M211" i="5" s="1"/>
  <c r="D142" i="1"/>
  <c r="E142" i="1" s="1"/>
  <c r="F142" i="1" s="1"/>
  <c r="M142" i="1" s="1"/>
  <c r="E147" i="4"/>
  <c r="G147" i="4"/>
  <c r="E185" i="6"/>
  <c r="F185" i="6" s="1"/>
  <c r="C186" i="6" s="1"/>
  <c r="A278" i="6"/>
  <c r="E212" i="5"/>
  <c r="C213" i="5"/>
  <c r="D213" i="5" s="1"/>
  <c r="D278" i="4"/>
  <c r="B278" i="4"/>
  <c r="A279" i="4"/>
  <c r="H218" i="3"/>
  <c r="C219" i="3" s="1"/>
  <c r="G218" i="3"/>
  <c r="F217" i="3"/>
  <c r="I217" i="3"/>
  <c r="D278" i="3"/>
  <c r="B278" i="3"/>
  <c r="A279" i="3"/>
  <c r="F212" i="5" l="1"/>
  <c r="M212" i="5" s="1"/>
  <c r="C143" i="1"/>
  <c r="I147" i="4"/>
  <c r="H147" i="4"/>
  <c r="C148" i="4" s="1"/>
  <c r="F147" i="4"/>
  <c r="E186" i="6"/>
  <c r="F186" i="6" s="1"/>
  <c r="C187" i="6" s="1"/>
  <c r="A279" i="6"/>
  <c r="C214" i="5"/>
  <c r="D214" i="5" s="1"/>
  <c r="E213" i="5"/>
  <c r="D279" i="4"/>
  <c r="B279" i="4"/>
  <c r="A280" i="4"/>
  <c r="D279" i="3"/>
  <c r="B279" i="3"/>
  <c r="A280" i="3"/>
  <c r="F218" i="3"/>
  <c r="I218" i="3"/>
  <c r="G219" i="3"/>
  <c r="H219" i="3"/>
  <c r="C220" i="3" s="1"/>
  <c r="F213" i="5" l="1"/>
  <c r="M213" i="5" s="1"/>
  <c r="D143" i="1"/>
  <c r="E143" i="1" s="1"/>
  <c r="F143" i="1" s="1"/>
  <c r="M143" i="1" s="1"/>
  <c r="E148" i="4"/>
  <c r="G148" i="4"/>
  <c r="E187" i="6"/>
  <c r="F187" i="6" s="1"/>
  <c r="C188" i="6" s="1"/>
  <c r="A280" i="6"/>
  <c r="C215" i="5"/>
  <c r="D215" i="5" s="1"/>
  <c r="E214" i="5"/>
  <c r="D280" i="4"/>
  <c r="B280" i="4"/>
  <c r="A281" i="4"/>
  <c r="D280" i="3"/>
  <c r="B280" i="3"/>
  <c r="A281" i="3"/>
  <c r="G220" i="3"/>
  <c r="H220" i="3"/>
  <c r="C221" i="3" s="1"/>
  <c r="F219" i="3"/>
  <c r="I219" i="3"/>
  <c r="F214" i="5" l="1"/>
  <c r="M214" i="5" s="1"/>
  <c r="C144" i="1"/>
  <c r="I148" i="4"/>
  <c r="H148" i="4"/>
  <c r="C149" i="4" s="1"/>
  <c r="F148" i="4"/>
  <c r="E188" i="6"/>
  <c r="F188" i="6" s="1"/>
  <c r="C189" i="6" s="1"/>
  <c r="A281" i="6"/>
  <c r="C216" i="5"/>
  <c r="D216" i="5" s="1"/>
  <c r="E215" i="5"/>
  <c r="D281" i="4"/>
  <c r="B281" i="4"/>
  <c r="A282" i="4"/>
  <c r="G221" i="3"/>
  <c r="H221" i="3"/>
  <c r="C222" i="3" s="1"/>
  <c r="D281" i="3"/>
  <c r="B281" i="3"/>
  <c r="A282" i="3"/>
  <c r="F220" i="3"/>
  <c r="I220" i="3"/>
  <c r="F215" i="5" l="1"/>
  <c r="M215" i="5" s="1"/>
  <c r="D144" i="1"/>
  <c r="E144" i="1" s="1"/>
  <c r="F144" i="1" s="1"/>
  <c r="M144" i="1" s="1"/>
  <c r="E149" i="4"/>
  <c r="G149" i="4"/>
  <c r="E189" i="6"/>
  <c r="F189" i="6" s="1"/>
  <c r="C190" i="6" s="1"/>
  <c r="A282" i="6"/>
  <c r="C217" i="5"/>
  <c r="D217" i="5" s="1"/>
  <c r="E216" i="5"/>
  <c r="D282" i="4"/>
  <c r="B282" i="4"/>
  <c r="A283" i="4"/>
  <c r="G222" i="3"/>
  <c r="H222" i="3"/>
  <c r="C223" i="3" s="1"/>
  <c r="D282" i="3"/>
  <c r="B282" i="3"/>
  <c r="A283" i="3"/>
  <c r="F221" i="3"/>
  <c r="I221" i="3"/>
  <c r="F216" i="5" l="1"/>
  <c r="M216" i="5" s="1"/>
  <c r="C145" i="1"/>
  <c r="I149" i="4"/>
  <c r="H149" i="4"/>
  <c r="C150" i="4" s="1"/>
  <c r="F149" i="4"/>
  <c r="E190" i="6"/>
  <c r="F190" i="6" s="1"/>
  <c r="C191" i="6" s="1"/>
  <c r="A283" i="6"/>
  <c r="C218" i="5"/>
  <c r="D218" i="5" s="1"/>
  <c r="E217" i="5"/>
  <c r="D283" i="4"/>
  <c r="B283" i="4"/>
  <c r="A284" i="4"/>
  <c r="G223" i="3"/>
  <c r="H223" i="3"/>
  <c r="C224" i="3" s="1"/>
  <c r="F222" i="3"/>
  <c r="I222" i="3"/>
  <c r="D283" i="3"/>
  <c r="B283" i="3"/>
  <c r="A284" i="3"/>
  <c r="F217" i="5" l="1"/>
  <c r="M217" i="5" s="1"/>
  <c r="D145" i="1"/>
  <c r="E145" i="1" s="1"/>
  <c r="F145" i="1" s="1"/>
  <c r="M145" i="1" s="1"/>
  <c r="E150" i="4"/>
  <c r="G150" i="4"/>
  <c r="E191" i="6"/>
  <c r="F191" i="6" s="1"/>
  <c r="C192" i="6" s="1"/>
  <c r="A284" i="6"/>
  <c r="C219" i="5"/>
  <c r="D219" i="5" s="1"/>
  <c r="E218" i="5"/>
  <c r="D284" i="4"/>
  <c r="B284" i="4"/>
  <c r="A285" i="4"/>
  <c r="D284" i="3"/>
  <c r="B284" i="3"/>
  <c r="A285" i="3"/>
  <c r="G224" i="3"/>
  <c r="H224" i="3"/>
  <c r="C225" i="3" s="1"/>
  <c r="F223" i="3"/>
  <c r="I223" i="3"/>
  <c r="F218" i="5" l="1"/>
  <c r="M218" i="5" s="1"/>
  <c r="C146" i="1"/>
  <c r="I150" i="4"/>
  <c r="H150" i="4"/>
  <c r="C151" i="4" s="1"/>
  <c r="F150" i="4"/>
  <c r="E192" i="6"/>
  <c r="F192" i="6" s="1"/>
  <c r="C193" i="6" s="1"/>
  <c r="A285" i="6"/>
  <c r="C220" i="5"/>
  <c r="D220" i="5" s="1"/>
  <c r="E219" i="5"/>
  <c r="D285" i="4"/>
  <c r="B285" i="4"/>
  <c r="A286" i="4"/>
  <c r="F224" i="3"/>
  <c r="I224" i="3"/>
  <c r="G225" i="3"/>
  <c r="H225" i="3"/>
  <c r="C226" i="3" s="1"/>
  <c r="D285" i="3"/>
  <c r="B285" i="3"/>
  <c r="A286" i="3"/>
  <c r="F219" i="5" l="1"/>
  <c r="M219" i="5" s="1"/>
  <c r="D146" i="1"/>
  <c r="E146" i="1" s="1"/>
  <c r="F146" i="1" s="1"/>
  <c r="M146" i="1" s="1"/>
  <c r="E151" i="4"/>
  <c r="G151" i="4"/>
  <c r="E193" i="6"/>
  <c r="F193" i="6" s="1"/>
  <c r="C194" i="6" s="1"/>
  <c r="A286" i="6"/>
  <c r="C221" i="5"/>
  <c r="D221" i="5" s="1"/>
  <c r="E220" i="5"/>
  <c r="D286" i="4"/>
  <c r="B286" i="4"/>
  <c r="A287" i="4"/>
  <c r="F225" i="3"/>
  <c r="I225" i="3"/>
  <c r="H226" i="3"/>
  <c r="C227" i="3" s="1"/>
  <c r="G226" i="3"/>
  <c r="D286" i="3"/>
  <c r="B286" i="3"/>
  <c r="A287" i="3"/>
  <c r="F220" i="5" l="1"/>
  <c r="M220" i="5" s="1"/>
  <c r="C147" i="1"/>
  <c r="I151" i="4"/>
  <c r="H151" i="4"/>
  <c r="C152" i="4" s="1"/>
  <c r="F151" i="4"/>
  <c r="E194" i="6"/>
  <c r="F194" i="6" s="1"/>
  <c r="C195" i="6" s="1"/>
  <c r="A287" i="6"/>
  <c r="E221" i="5"/>
  <c r="C222" i="5"/>
  <c r="D222" i="5" s="1"/>
  <c r="D287" i="4"/>
  <c r="B287" i="4"/>
  <c r="A288" i="4"/>
  <c r="H227" i="3"/>
  <c r="C228" i="3" s="1"/>
  <c r="G227" i="3"/>
  <c r="F226" i="3"/>
  <c r="I226" i="3"/>
  <c r="D287" i="3"/>
  <c r="B287" i="3"/>
  <c r="A288" i="3"/>
  <c r="F221" i="5" l="1"/>
  <c r="M221" i="5" s="1"/>
  <c r="D147" i="1"/>
  <c r="E147" i="1" s="1"/>
  <c r="F147" i="1" s="1"/>
  <c r="M147" i="1" s="1"/>
  <c r="E152" i="4"/>
  <c r="G152" i="4"/>
  <c r="E195" i="6"/>
  <c r="F195" i="6" s="1"/>
  <c r="C196" i="6" s="1"/>
  <c r="A288" i="6"/>
  <c r="C223" i="5"/>
  <c r="D223" i="5" s="1"/>
  <c r="E222" i="5"/>
  <c r="D288" i="4"/>
  <c r="B288" i="4"/>
  <c r="A289" i="4"/>
  <c r="D288" i="3"/>
  <c r="B288" i="3"/>
  <c r="A289" i="3"/>
  <c r="F227" i="3"/>
  <c r="I227" i="3"/>
  <c r="G228" i="3"/>
  <c r="H228" i="3"/>
  <c r="C229" i="3" s="1"/>
  <c r="F222" i="5" l="1"/>
  <c r="M222" i="5" s="1"/>
  <c r="C148" i="1"/>
  <c r="I152" i="4"/>
  <c r="H152" i="4"/>
  <c r="C153" i="4" s="1"/>
  <c r="F152" i="4"/>
  <c r="E196" i="6"/>
  <c r="F196" i="6" s="1"/>
  <c r="C197" i="6" s="1"/>
  <c r="A289" i="6"/>
  <c r="C224" i="5"/>
  <c r="D224" i="5" s="1"/>
  <c r="E223" i="5"/>
  <c r="D289" i="4"/>
  <c r="B289" i="4"/>
  <c r="A290" i="4"/>
  <c r="H229" i="3"/>
  <c r="C230" i="3" s="1"/>
  <c r="G229" i="3"/>
  <c r="D289" i="3"/>
  <c r="B289" i="3"/>
  <c r="A290" i="3"/>
  <c r="F228" i="3"/>
  <c r="I228" i="3"/>
  <c r="F223" i="5" l="1"/>
  <c r="M223" i="5" s="1"/>
  <c r="D148" i="1"/>
  <c r="E148" i="1" s="1"/>
  <c r="F148" i="1" s="1"/>
  <c r="M148" i="1" s="1"/>
  <c r="E153" i="4"/>
  <c r="G153" i="4"/>
  <c r="E197" i="6"/>
  <c r="F197" i="6" s="1"/>
  <c r="C198" i="6" s="1"/>
  <c r="A290" i="6"/>
  <c r="C225" i="5"/>
  <c r="D225" i="5" s="1"/>
  <c r="E224" i="5"/>
  <c r="D290" i="4"/>
  <c r="B290" i="4"/>
  <c r="A291" i="4"/>
  <c r="F229" i="3"/>
  <c r="I229" i="3"/>
  <c r="D290" i="3"/>
  <c r="B290" i="3"/>
  <c r="A291" i="3"/>
  <c r="G230" i="3"/>
  <c r="H230" i="3"/>
  <c r="C231" i="3" s="1"/>
  <c r="F224" i="5" l="1"/>
  <c r="M224" i="5" s="1"/>
  <c r="C149" i="1"/>
  <c r="I153" i="4"/>
  <c r="H153" i="4"/>
  <c r="C154" i="4" s="1"/>
  <c r="F153" i="4"/>
  <c r="E198" i="6"/>
  <c r="F198" i="6" s="1"/>
  <c r="C199" i="6" s="1"/>
  <c r="A291" i="6"/>
  <c r="C226" i="5"/>
  <c r="D226" i="5" s="1"/>
  <c r="E225" i="5"/>
  <c r="D291" i="4"/>
  <c r="B291" i="4"/>
  <c r="A292" i="4"/>
  <c r="F230" i="3"/>
  <c r="I230" i="3"/>
  <c r="G231" i="3"/>
  <c r="H231" i="3"/>
  <c r="C232" i="3" s="1"/>
  <c r="D291" i="3"/>
  <c r="B291" i="3"/>
  <c r="A292" i="3"/>
  <c r="F225" i="5" l="1"/>
  <c r="M225" i="5" s="1"/>
  <c r="D149" i="1"/>
  <c r="E149" i="1" s="1"/>
  <c r="F149" i="1" s="1"/>
  <c r="M149" i="1" s="1"/>
  <c r="E154" i="4"/>
  <c r="G154" i="4"/>
  <c r="E199" i="6"/>
  <c r="F199" i="6" s="1"/>
  <c r="C200" i="6" s="1"/>
  <c r="A292" i="6"/>
  <c r="C227" i="5"/>
  <c r="D227" i="5" s="1"/>
  <c r="E226" i="5"/>
  <c r="D292" i="4"/>
  <c r="B292" i="4"/>
  <c r="A293" i="4"/>
  <c r="G232" i="3"/>
  <c r="H232" i="3"/>
  <c r="C233" i="3" s="1"/>
  <c r="F231" i="3"/>
  <c r="I231" i="3"/>
  <c r="D292" i="3"/>
  <c r="B292" i="3"/>
  <c r="A293" i="3"/>
  <c r="F226" i="5" l="1"/>
  <c r="M226" i="5" s="1"/>
  <c r="C150" i="1"/>
  <c r="I154" i="4"/>
  <c r="H154" i="4"/>
  <c r="C155" i="4" s="1"/>
  <c r="F154" i="4"/>
  <c r="E200" i="6"/>
  <c r="F200" i="6" s="1"/>
  <c r="C201" i="6" s="1"/>
  <c r="A293" i="6"/>
  <c r="C228" i="5"/>
  <c r="D228" i="5" s="1"/>
  <c r="E227" i="5"/>
  <c r="D293" i="4"/>
  <c r="B293" i="4"/>
  <c r="A294" i="4"/>
  <c r="D293" i="3"/>
  <c r="B293" i="3"/>
  <c r="A294" i="3"/>
  <c r="H233" i="3"/>
  <c r="C234" i="3" s="1"/>
  <c r="G233" i="3"/>
  <c r="F232" i="3"/>
  <c r="I232" i="3"/>
  <c r="F227" i="5" l="1"/>
  <c r="M227" i="5" s="1"/>
  <c r="D150" i="1"/>
  <c r="E150" i="1" s="1"/>
  <c r="F150" i="1" s="1"/>
  <c r="M150" i="1" s="1"/>
  <c r="E155" i="4"/>
  <c r="G155" i="4"/>
  <c r="E201" i="6"/>
  <c r="F201" i="6" s="1"/>
  <c r="C202" i="6" s="1"/>
  <c r="A294" i="6"/>
  <c r="C229" i="5"/>
  <c r="D229" i="5" s="1"/>
  <c r="E228" i="5"/>
  <c r="D294" i="4"/>
  <c r="B294" i="4"/>
  <c r="A295" i="4"/>
  <c r="H234" i="3"/>
  <c r="C235" i="3" s="1"/>
  <c r="G234" i="3"/>
  <c r="D294" i="3"/>
  <c r="B294" i="3"/>
  <c r="A295" i="3"/>
  <c r="F233" i="3"/>
  <c r="I233" i="3"/>
  <c r="F228" i="5" l="1"/>
  <c r="M228" i="5" s="1"/>
  <c r="C151" i="1"/>
  <c r="I155" i="4"/>
  <c r="H155" i="4"/>
  <c r="C156" i="4" s="1"/>
  <c r="F155" i="4"/>
  <c r="E202" i="6"/>
  <c r="F202" i="6" s="1"/>
  <c r="C203" i="6" s="1"/>
  <c r="A295" i="6"/>
  <c r="C230" i="5"/>
  <c r="D230" i="5" s="1"/>
  <c r="E229" i="5"/>
  <c r="D295" i="4"/>
  <c r="B295" i="4"/>
  <c r="A296" i="4"/>
  <c r="F234" i="3"/>
  <c r="I234" i="3"/>
  <c r="H235" i="3"/>
  <c r="C236" i="3" s="1"/>
  <c r="G235" i="3"/>
  <c r="D295" i="3"/>
  <c r="B295" i="3"/>
  <c r="A296" i="3"/>
  <c r="F229" i="5" l="1"/>
  <c r="M229" i="5" s="1"/>
  <c r="D151" i="1"/>
  <c r="E151" i="1" s="1"/>
  <c r="F151" i="1" s="1"/>
  <c r="M151" i="1" s="1"/>
  <c r="E156" i="4"/>
  <c r="G156" i="4"/>
  <c r="E203" i="6"/>
  <c r="F203" i="6" s="1"/>
  <c r="C204" i="6" s="1"/>
  <c r="A296" i="6"/>
  <c r="C231" i="5"/>
  <c r="D231" i="5" s="1"/>
  <c r="E230" i="5"/>
  <c r="D296" i="4"/>
  <c r="B296" i="4"/>
  <c r="A297" i="4"/>
  <c r="F235" i="3"/>
  <c r="I235" i="3"/>
  <c r="H236" i="3"/>
  <c r="C237" i="3" s="1"/>
  <c r="G236" i="3"/>
  <c r="D296" i="3"/>
  <c r="B296" i="3"/>
  <c r="A297" i="3"/>
  <c r="F230" i="5" l="1"/>
  <c r="M230" i="5" s="1"/>
  <c r="C152" i="1"/>
  <c r="I156" i="4"/>
  <c r="F156" i="4"/>
  <c r="H156" i="4"/>
  <c r="C157" i="4" s="1"/>
  <c r="E204" i="6"/>
  <c r="F204" i="6" s="1"/>
  <c r="C205" i="6" s="1"/>
  <c r="A297" i="6"/>
  <c r="E231" i="5"/>
  <c r="C232" i="5"/>
  <c r="D232" i="5" s="1"/>
  <c r="D297" i="4"/>
  <c r="B297" i="4"/>
  <c r="A298" i="4"/>
  <c r="H237" i="3"/>
  <c r="C238" i="3" s="1"/>
  <c r="G237" i="3"/>
  <c r="F236" i="3"/>
  <c r="I236" i="3"/>
  <c r="D297" i="3"/>
  <c r="B297" i="3"/>
  <c r="A298" i="3"/>
  <c r="F231" i="5" l="1"/>
  <c r="M231" i="5" s="1"/>
  <c r="D152" i="1"/>
  <c r="E152" i="1" s="1"/>
  <c r="F152" i="1" s="1"/>
  <c r="M152" i="1" s="1"/>
  <c r="E157" i="4"/>
  <c r="G157" i="4"/>
  <c r="E205" i="6"/>
  <c r="F205" i="6" s="1"/>
  <c r="C206" i="6" s="1"/>
  <c r="A298" i="6"/>
  <c r="C233" i="5"/>
  <c r="D233" i="5" s="1"/>
  <c r="E232" i="5"/>
  <c r="D298" i="4"/>
  <c r="B298" i="4"/>
  <c r="A299" i="4"/>
  <c r="D298" i="3"/>
  <c r="B298" i="3"/>
  <c r="A299" i="3"/>
  <c r="F237" i="3"/>
  <c r="I237" i="3"/>
  <c r="H238" i="3"/>
  <c r="C239" i="3" s="1"/>
  <c r="G238" i="3"/>
  <c r="F232" i="5" l="1"/>
  <c r="M232" i="5" s="1"/>
  <c r="C153" i="1"/>
  <c r="I157" i="4"/>
  <c r="H157" i="4"/>
  <c r="C158" i="4" s="1"/>
  <c r="F157" i="4"/>
  <c r="E206" i="6"/>
  <c r="F206" i="6" s="1"/>
  <c r="C207" i="6" s="1"/>
  <c r="A299" i="6"/>
  <c r="C234" i="5"/>
  <c r="D234" i="5" s="1"/>
  <c r="E233" i="5"/>
  <c r="D299" i="4"/>
  <c r="B299" i="4"/>
  <c r="A300" i="4"/>
  <c r="F238" i="3"/>
  <c r="I238" i="3"/>
  <c r="H239" i="3"/>
  <c r="C240" i="3" s="1"/>
  <c r="G239" i="3"/>
  <c r="D299" i="3"/>
  <c r="B299" i="3"/>
  <c r="A300" i="3"/>
  <c r="F233" i="5" l="1"/>
  <c r="M233" i="5" s="1"/>
  <c r="D153" i="1"/>
  <c r="E153" i="1" s="1"/>
  <c r="F153" i="1" s="1"/>
  <c r="M153" i="1" s="1"/>
  <c r="E158" i="4"/>
  <c r="G158" i="4"/>
  <c r="E207" i="6"/>
  <c r="F207" i="6" s="1"/>
  <c r="C208" i="6" s="1"/>
  <c r="A300" i="6"/>
  <c r="C235" i="5"/>
  <c r="D235" i="5" s="1"/>
  <c r="E234" i="5"/>
  <c r="D300" i="4"/>
  <c r="B300" i="4"/>
  <c r="A301" i="4"/>
  <c r="F239" i="3"/>
  <c r="I239" i="3"/>
  <c r="H240" i="3"/>
  <c r="C241" i="3" s="1"/>
  <c r="G240" i="3"/>
  <c r="D300" i="3"/>
  <c r="B300" i="3"/>
  <c r="A301" i="3"/>
  <c r="F234" i="5" l="1"/>
  <c r="M234" i="5" s="1"/>
  <c r="C154" i="1"/>
  <c r="I158" i="4"/>
  <c r="H158" i="4"/>
  <c r="C159" i="4" s="1"/>
  <c r="F158" i="4"/>
  <c r="E208" i="6"/>
  <c r="F208" i="6" s="1"/>
  <c r="C209" i="6" s="1"/>
  <c r="A301" i="6"/>
  <c r="E235" i="5"/>
  <c r="C236" i="5"/>
  <c r="D236" i="5" s="1"/>
  <c r="D301" i="4"/>
  <c r="B301" i="4"/>
  <c r="A302" i="4"/>
  <c r="D301" i="3"/>
  <c r="B301" i="3"/>
  <c r="A302" i="3"/>
  <c r="F240" i="3"/>
  <c r="I240" i="3"/>
  <c r="G241" i="3"/>
  <c r="H241" i="3"/>
  <c r="C242" i="3" s="1"/>
  <c r="F235" i="5" l="1"/>
  <c r="M235" i="5" s="1"/>
  <c r="D154" i="1"/>
  <c r="E154" i="1" s="1"/>
  <c r="F154" i="1" s="1"/>
  <c r="M154" i="1" s="1"/>
  <c r="E159" i="4"/>
  <c r="G159" i="4"/>
  <c r="E209" i="6"/>
  <c r="F209" i="6" s="1"/>
  <c r="C210" i="6" s="1"/>
  <c r="A302" i="6"/>
  <c r="C237" i="5"/>
  <c r="D237" i="5" s="1"/>
  <c r="E236" i="5"/>
  <c r="D302" i="4"/>
  <c r="B302" i="4"/>
  <c r="A303" i="4"/>
  <c r="G242" i="3"/>
  <c r="H242" i="3"/>
  <c r="C243" i="3" s="1"/>
  <c r="D302" i="3"/>
  <c r="B302" i="3"/>
  <c r="A303" i="3"/>
  <c r="F241" i="3"/>
  <c r="I241" i="3"/>
  <c r="F236" i="5" l="1"/>
  <c r="M236" i="5" s="1"/>
  <c r="C155" i="1"/>
  <c r="I159" i="4"/>
  <c r="H159" i="4"/>
  <c r="C160" i="4" s="1"/>
  <c r="F159" i="4"/>
  <c r="E210" i="6"/>
  <c r="F210" i="6" s="1"/>
  <c r="C211" i="6" s="1"/>
  <c r="A303" i="6"/>
  <c r="C238" i="5"/>
  <c r="D238" i="5" s="1"/>
  <c r="E237" i="5"/>
  <c r="D303" i="4"/>
  <c r="B303" i="4"/>
  <c r="A304" i="4"/>
  <c r="G243" i="3"/>
  <c r="H243" i="3"/>
  <c r="C244" i="3" s="1"/>
  <c r="D303" i="3"/>
  <c r="B303" i="3"/>
  <c r="A304" i="3"/>
  <c r="F242" i="3"/>
  <c r="I242" i="3"/>
  <c r="F237" i="5" l="1"/>
  <c r="M237" i="5" s="1"/>
  <c r="D155" i="1"/>
  <c r="E155" i="1" s="1"/>
  <c r="F155" i="1" s="1"/>
  <c r="M155" i="1" s="1"/>
  <c r="E160" i="4"/>
  <c r="G160" i="4"/>
  <c r="E211" i="6"/>
  <c r="F211" i="6" s="1"/>
  <c r="C212" i="6" s="1"/>
  <c r="A304" i="6"/>
  <c r="C239" i="5"/>
  <c r="D239" i="5" s="1"/>
  <c r="E238" i="5"/>
  <c r="D304" i="4"/>
  <c r="B304" i="4"/>
  <c r="A305" i="4"/>
  <c r="D304" i="3"/>
  <c r="B304" i="3"/>
  <c r="A305" i="3"/>
  <c r="G244" i="3"/>
  <c r="H244" i="3"/>
  <c r="C245" i="3" s="1"/>
  <c r="F243" i="3"/>
  <c r="I243" i="3"/>
  <c r="F238" i="5" l="1"/>
  <c r="M238" i="5" s="1"/>
  <c r="C156" i="1"/>
  <c r="I160" i="4"/>
  <c r="H160" i="4"/>
  <c r="C161" i="4" s="1"/>
  <c r="F160" i="4"/>
  <c r="E212" i="6"/>
  <c r="F212" i="6" s="1"/>
  <c r="C213" i="6" s="1"/>
  <c r="A305" i="6"/>
  <c r="C240" i="5"/>
  <c r="D240" i="5" s="1"/>
  <c r="E239" i="5"/>
  <c r="D305" i="4"/>
  <c r="B305" i="4"/>
  <c r="A306" i="4"/>
  <c r="D305" i="3"/>
  <c r="B305" i="3"/>
  <c r="A306" i="3"/>
  <c r="H245" i="3"/>
  <c r="C246" i="3" s="1"/>
  <c r="G245" i="3"/>
  <c r="F244" i="3"/>
  <c r="I244" i="3"/>
  <c r="F239" i="5" l="1"/>
  <c r="M239" i="5" s="1"/>
  <c r="D156" i="1"/>
  <c r="E156" i="1" s="1"/>
  <c r="F156" i="1" s="1"/>
  <c r="M156" i="1" s="1"/>
  <c r="E161" i="4"/>
  <c r="G161" i="4"/>
  <c r="E213" i="6"/>
  <c r="F213" i="6" s="1"/>
  <c r="C214" i="6" s="1"/>
  <c r="A306" i="6"/>
  <c r="C241" i="5"/>
  <c r="D241" i="5" s="1"/>
  <c r="E240" i="5"/>
  <c r="D306" i="4"/>
  <c r="B306" i="4"/>
  <c r="A307" i="4"/>
  <c r="F245" i="3"/>
  <c r="I245" i="3"/>
  <c r="D306" i="3"/>
  <c r="B306" i="3"/>
  <c r="A307" i="3"/>
  <c r="H246" i="3"/>
  <c r="C247" i="3" s="1"/>
  <c r="G246" i="3"/>
  <c r="F240" i="5" l="1"/>
  <c r="M240" i="5" s="1"/>
  <c r="C157" i="1"/>
  <c r="I161" i="4"/>
  <c r="H161" i="4"/>
  <c r="C162" i="4" s="1"/>
  <c r="F161" i="4"/>
  <c r="E214" i="6"/>
  <c r="F214" i="6" s="1"/>
  <c r="C215" i="6" s="1"/>
  <c r="A307" i="6"/>
  <c r="C242" i="5"/>
  <c r="D242" i="5" s="1"/>
  <c r="E241" i="5"/>
  <c r="D307" i="4"/>
  <c r="B307" i="4"/>
  <c r="A308" i="4"/>
  <c r="D307" i="3"/>
  <c r="B307" i="3"/>
  <c r="A308" i="3"/>
  <c r="F246" i="3"/>
  <c r="I246" i="3"/>
  <c r="G247" i="3"/>
  <c r="H247" i="3"/>
  <c r="C248" i="3" s="1"/>
  <c r="F241" i="5" l="1"/>
  <c r="M241" i="5" s="1"/>
  <c r="D157" i="1"/>
  <c r="E157" i="1" s="1"/>
  <c r="F157" i="1" s="1"/>
  <c r="M157" i="1" s="1"/>
  <c r="E162" i="4"/>
  <c r="G162" i="4"/>
  <c r="E215" i="6"/>
  <c r="F215" i="6" s="1"/>
  <c r="C216" i="6" s="1"/>
  <c r="A308" i="6"/>
  <c r="E242" i="5"/>
  <c r="C243" i="5"/>
  <c r="D243" i="5" s="1"/>
  <c r="D308" i="4"/>
  <c r="B308" i="4"/>
  <c r="A309" i="4"/>
  <c r="G248" i="3"/>
  <c r="H248" i="3"/>
  <c r="C249" i="3" s="1"/>
  <c r="F247" i="3"/>
  <c r="I247" i="3"/>
  <c r="D308" i="3"/>
  <c r="B308" i="3"/>
  <c r="A309" i="3"/>
  <c r="F242" i="5" l="1"/>
  <c r="M242" i="5" s="1"/>
  <c r="C158" i="1"/>
  <c r="I162" i="4"/>
  <c r="H162" i="4"/>
  <c r="C163" i="4" s="1"/>
  <c r="F162" i="4"/>
  <c r="E216" i="6"/>
  <c r="F216" i="6" s="1"/>
  <c r="C217" i="6" s="1"/>
  <c r="A309" i="6"/>
  <c r="C244" i="5"/>
  <c r="D244" i="5" s="1"/>
  <c r="E243" i="5"/>
  <c r="D309" i="4"/>
  <c r="B309" i="4"/>
  <c r="A310" i="4"/>
  <c r="D309" i="3"/>
  <c r="B309" i="3"/>
  <c r="A310" i="3"/>
  <c r="G249" i="3"/>
  <c r="H249" i="3"/>
  <c r="C250" i="3" s="1"/>
  <c r="F248" i="3"/>
  <c r="I248" i="3"/>
  <c r="F243" i="5" l="1"/>
  <c r="M243" i="5" s="1"/>
  <c r="D158" i="1"/>
  <c r="E158" i="1" s="1"/>
  <c r="F158" i="1" s="1"/>
  <c r="M158" i="1" s="1"/>
  <c r="E163" i="4"/>
  <c r="G163" i="4"/>
  <c r="E217" i="6"/>
  <c r="F217" i="6" s="1"/>
  <c r="C218" i="6" s="1"/>
  <c r="A310" i="6"/>
  <c r="C245" i="5"/>
  <c r="D245" i="5" s="1"/>
  <c r="E244" i="5"/>
  <c r="D310" i="4"/>
  <c r="B310" i="4"/>
  <c r="A311" i="4"/>
  <c r="G250" i="3"/>
  <c r="H250" i="3"/>
  <c r="C251" i="3" s="1"/>
  <c r="F249" i="3"/>
  <c r="I249" i="3"/>
  <c r="D310" i="3"/>
  <c r="B310" i="3"/>
  <c r="A311" i="3"/>
  <c r="F244" i="5" l="1"/>
  <c r="M244" i="5" s="1"/>
  <c r="C159" i="1"/>
  <c r="I163" i="4"/>
  <c r="H163" i="4"/>
  <c r="C164" i="4" s="1"/>
  <c r="F163" i="4"/>
  <c r="E218" i="6"/>
  <c r="F218" i="6" s="1"/>
  <c r="C219" i="6" s="1"/>
  <c r="A311" i="6"/>
  <c r="C246" i="5"/>
  <c r="D246" i="5" s="1"/>
  <c r="E245" i="5"/>
  <c r="D311" i="4"/>
  <c r="B311" i="4"/>
  <c r="A312" i="4"/>
  <c r="G251" i="3"/>
  <c r="H251" i="3"/>
  <c r="C252" i="3" s="1"/>
  <c r="D311" i="3"/>
  <c r="B311" i="3"/>
  <c r="A312" i="3"/>
  <c r="F250" i="3"/>
  <c r="I250" i="3"/>
  <c r="F245" i="5" l="1"/>
  <c r="M245" i="5" s="1"/>
  <c r="D159" i="1"/>
  <c r="E159" i="1" s="1"/>
  <c r="F159" i="1" s="1"/>
  <c r="M159" i="1" s="1"/>
  <c r="E164" i="4"/>
  <c r="G164" i="4"/>
  <c r="E219" i="6"/>
  <c r="F219" i="6" s="1"/>
  <c r="C220" i="6" s="1"/>
  <c r="A312" i="6"/>
  <c r="C247" i="5"/>
  <c r="D247" i="5" s="1"/>
  <c r="E246" i="5"/>
  <c r="D312" i="4"/>
  <c r="B312" i="4"/>
  <c r="A313" i="4"/>
  <c r="G252" i="3"/>
  <c r="H252" i="3"/>
  <c r="C253" i="3" s="1"/>
  <c r="F251" i="3"/>
  <c r="I251" i="3"/>
  <c r="D312" i="3"/>
  <c r="B312" i="3"/>
  <c r="A313" i="3"/>
  <c r="F246" i="5" l="1"/>
  <c r="M246" i="5" s="1"/>
  <c r="C160" i="1"/>
  <c r="I164" i="4"/>
  <c r="H164" i="4"/>
  <c r="C165" i="4" s="1"/>
  <c r="F164" i="4"/>
  <c r="E220" i="6"/>
  <c r="F220" i="6" s="1"/>
  <c r="C221" i="6" s="1"/>
  <c r="A313" i="6"/>
  <c r="C248" i="5"/>
  <c r="D248" i="5" s="1"/>
  <c r="E247" i="5"/>
  <c r="D313" i="4"/>
  <c r="B313" i="4"/>
  <c r="A314" i="4"/>
  <c r="H253" i="3"/>
  <c r="C254" i="3" s="1"/>
  <c r="G253" i="3"/>
  <c r="D313" i="3"/>
  <c r="B313" i="3"/>
  <c r="A314" i="3"/>
  <c r="F252" i="3"/>
  <c r="I252" i="3"/>
  <c r="F247" i="5" l="1"/>
  <c r="M247" i="5" s="1"/>
  <c r="D160" i="1"/>
  <c r="E160" i="1" s="1"/>
  <c r="F160" i="1" s="1"/>
  <c r="M160" i="1" s="1"/>
  <c r="E165" i="4"/>
  <c r="G165" i="4"/>
  <c r="E221" i="6"/>
  <c r="F221" i="6" s="1"/>
  <c r="C222" i="6" s="1"/>
  <c r="A314" i="6"/>
  <c r="E248" i="5"/>
  <c r="C249" i="5"/>
  <c r="D249" i="5" s="1"/>
  <c r="D314" i="4"/>
  <c r="B314" i="4"/>
  <c r="A315" i="4"/>
  <c r="F253" i="3"/>
  <c r="I253" i="3"/>
  <c r="G254" i="3"/>
  <c r="H254" i="3"/>
  <c r="C255" i="3" s="1"/>
  <c r="D314" i="3"/>
  <c r="B314" i="3"/>
  <c r="A315" i="3"/>
  <c r="F248" i="5" l="1"/>
  <c r="M248" i="5" s="1"/>
  <c r="C161" i="1"/>
  <c r="I165" i="4"/>
  <c r="H165" i="4"/>
  <c r="C166" i="4" s="1"/>
  <c r="F165" i="4"/>
  <c r="E222" i="6"/>
  <c r="F222" i="6" s="1"/>
  <c r="C223" i="6" s="1"/>
  <c r="A315" i="6"/>
  <c r="E249" i="5"/>
  <c r="C250" i="5"/>
  <c r="D250" i="5" s="1"/>
  <c r="D315" i="4"/>
  <c r="B315" i="4"/>
  <c r="A316" i="4"/>
  <c r="D315" i="3"/>
  <c r="B315" i="3"/>
  <c r="A316" i="3"/>
  <c r="F254" i="3"/>
  <c r="I254" i="3"/>
  <c r="G255" i="3"/>
  <c r="H255" i="3"/>
  <c r="C256" i="3" s="1"/>
  <c r="F249" i="5" l="1"/>
  <c r="M249" i="5" s="1"/>
  <c r="D161" i="1"/>
  <c r="E161" i="1" s="1"/>
  <c r="F161" i="1" s="1"/>
  <c r="M161" i="1" s="1"/>
  <c r="E166" i="4"/>
  <c r="G166" i="4"/>
  <c r="E223" i="6"/>
  <c r="F223" i="6" s="1"/>
  <c r="C224" i="6" s="1"/>
  <c r="A316" i="6"/>
  <c r="E250" i="5"/>
  <c r="C251" i="5"/>
  <c r="D251" i="5" s="1"/>
  <c r="D316" i="4"/>
  <c r="B316" i="4"/>
  <c r="A317" i="4"/>
  <c r="F255" i="3"/>
  <c r="I255" i="3"/>
  <c r="D316" i="3"/>
  <c r="B316" i="3"/>
  <c r="A317" i="3"/>
  <c r="H256" i="3"/>
  <c r="C257" i="3" s="1"/>
  <c r="G256" i="3"/>
  <c r="F250" i="5" l="1"/>
  <c r="M250" i="5" s="1"/>
  <c r="C162" i="1"/>
  <c r="I166" i="4"/>
  <c r="H166" i="4"/>
  <c r="C167" i="4" s="1"/>
  <c r="F166" i="4"/>
  <c r="E224" i="6"/>
  <c r="F224" i="6" s="1"/>
  <c r="C225" i="6" s="1"/>
  <c r="A317" i="6"/>
  <c r="E251" i="5"/>
  <c r="C252" i="5"/>
  <c r="D252" i="5" s="1"/>
  <c r="D317" i="4"/>
  <c r="B317" i="4"/>
  <c r="A318" i="4"/>
  <c r="F256" i="3"/>
  <c r="I256" i="3"/>
  <c r="H257" i="3"/>
  <c r="C258" i="3" s="1"/>
  <c r="G257" i="3"/>
  <c r="D317" i="3"/>
  <c r="B317" i="3"/>
  <c r="A318" i="3"/>
  <c r="F251" i="5" l="1"/>
  <c r="M251" i="5" s="1"/>
  <c r="D162" i="1"/>
  <c r="E162" i="1" s="1"/>
  <c r="F162" i="1" s="1"/>
  <c r="M162" i="1" s="1"/>
  <c r="E167" i="4"/>
  <c r="G167" i="4"/>
  <c r="E225" i="6"/>
  <c r="F225" i="6" s="1"/>
  <c r="C226" i="6" s="1"/>
  <c r="A318" i="6"/>
  <c r="C253" i="5"/>
  <c r="D253" i="5" s="1"/>
  <c r="E252" i="5"/>
  <c r="D318" i="4"/>
  <c r="B318" i="4"/>
  <c r="A319" i="4"/>
  <c r="H258" i="3"/>
  <c r="C259" i="3" s="1"/>
  <c r="G258" i="3"/>
  <c r="D318" i="3"/>
  <c r="B318" i="3"/>
  <c r="A319" i="3"/>
  <c r="F257" i="3"/>
  <c r="I257" i="3"/>
  <c r="F252" i="5" l="1"/>
  <c r="M252" i="5" s="1"/>
  <c r="C163" i="1"/>
  <c r="I167" i="4"/>
  <c r="H167" i="4"/>
  <c r="C168" i="4" s="1"/>
  <c r="F167" i="4"/>
  <c r="E226" i="6"/>
  <c r="F226" i="6" s="1"/>
  <c r="C227" i="6" s="1"/>
  <c r="A319" i="6"/>
  <c r="C254" i="5"/>
  <c r="D254" i="5" s="1"/>
  <c r="E253" i="5"/>
  <c r="D319" i="4"/>
  <c r="B319" i="4"/>
  <c r="A320" i="4"/>
  <c r="F258" i="3"/>
  <c r="I258" i="3"/>
  <c r="H259" i="3"/>
  <c r="C260" i="3" s="1"/>
  <c r="G259" i="3"/>
  <c r="D319" i="3"/>
  <c r="B319" i="3"/>
  <c r="A320" i="3"/>
  <c r="F253" i="5" l="1"/>
  <c r="M253" i="5" s="1"/>
  <c r="D163" i="1"/>
  <c r="E163" i="1" s="1"/>
  <c r="F163" i="1" s="1"/>
  <c r="M163" i="1" s="1"/>
  <c r="E168" i="4"/>
  <c r="G168" i="4"/>
  <c r="E227" i="6"/>
  <c r="F227" i="6" s="1"/>
  <c r="C228" i="6" s="1"/>
  <c r="A320" i="6"/>
  <c r="C255" i="5"/>
  <c r="D255" i="5" s="1"/>
  <c r="E254" i="5"/>
  <c r="D320" i="4"/>
  <c r="B320" i="4"/>
  <c r="A321" i="4"/>
  <c r="H260" i="3"/>
  <c r="C261" i="3" s="1"/>
  <c r="G260" i="3"/>
  <c r="F259" i="3"/>
  <c r="I259" i="3"/>
  <c r="D320" i="3"/>
  <c r="B320" i="3"/>
  <c r="A321" i="3"/>
  <c r="F254" i="5" l="1"/>
  <c r="M254" i="5" s="1"/>
  <c r="C164" i="1"/>
  <c r="I168" i="4"/>
  <c r="H168" i="4"/>
  <c r="C169" i="4" s="1"/>
  <c r="F168" i="4"/>
  <c r="E228" i="6"/>
  <c r="F228" i="6" s="1"/>
  <c r="C229" i="6" s="1"/>
  <c r="A321" i="6"/>
  <c r="C256" i="5"/>
  <c r="D256" i="5" s="1"/>
  <c r="E255" i="5"/>
  <c r="D321" i="4"/>
  <c r="B321" i="4"/>
  <c r="A322" i="4"/>
  <c r="F260" i="3"/>
  <c r="I260" i="3"/>
  <c r="D321" i="3"/>
  <c r="B321" i="3"/>
  <c r="A322" i="3"/>
  <c r="G261" i="3"/>
  <c r="H261" i="3"/>
  <c r="C262" i="3" s="1"/>
  <c r="F255" i="5" l="1"/>
  <c r="M255" i="5" s="1"/>
  <c r="D164" i="1"/>
  <c r="E164" i="1" s="1"/>
  <c r="F164" i="1" s="1"/>
  <c r="M164" i="1" s="1"/>
  <c r="E169" i="4"/>
  <c r="G169" i="4"/>
  <c r="E229" i="6"/>
  <c r="F229" i="6" s="1"/>
  <c r="C230" i="6" s="1"/>
  <c r="A322" i="6"/>
  <c r="C257" i="5"/>
  <c r="D257" i="5" s="1"/>
  <c r="E256" i="5"/>
  <c r="D322" i="4"/>
  <c r="B322" i="4"/>
  <c r="A323" i="4"/>
  <c r="G262" i="3"/>
  <c r="H262" i="3"/>
  <c r="C263" i="3" s="1"/>
  <c r="F261" i="3"/>
  <c r="I261" i="3"/>
  <c r="D322" i="3"/>
  <c r="B322" i="3"/>
  <c r="A323" i="3"/>
  <c r="F256" i="5" l="1"/>
  <c r="M256" i="5" s="1"/>
  <c r="C165" i="1"/>
  <c r="I169" i="4"/>
  <c r="H169" i="4"/>
  <c r="C170" i="4" s="1"/>
  <c r="F169" i="4"/>
  <c r="E230" i="6"/>
  <c r="F230" i="6" s="1"/>
  <c r="C231" i="6" s="1"/>
  <c r="A323" i="6"/>
  <c r="C258" i="5"/>
  <c r="D258" i="5" s="1"/>
  <c r="E257" i="5"/>
  <c r="D323" i="4"/>
  <c r="B323" i="4"/>
  <c r="A324" i="4"/>
  <c r="G263" i="3"/>
  <c r="H263" i="3"/>
  <c r="C264" i="3" s="1"/>
  <c r="D323" i="3"/>
  <c r="B323" i="3"/>
  <c r="A324" i="3"/>
  <c r="F262" i="3"/>
  <c r="I262" i="3"/>
  <c r="F257" i="5" l="1"/>
  <c r="M257" i="5" s="1"/>
  <c r="D165" i="1"/>
  <c r="E165" i="1" s="1"/>
  <c r="F165" i="1" s="1"/>
  <c r="M165" i="1" s="1"/>
  <c r="E170" i="4"/>
  <c r="G170" i="4"/>
  <c r="E231" i="6"/>
  <c r="F231" i="6" s="1"/>
  <c r="C232" i="6" s="1"/>
  <c r="A324" i="6"/>
  <c r="C259" i="5"/>
  <c r="D259" i="5" s="1"/>
  <c r="E258" i="5"/>
  <c r="D324" i="4"/>
  <c r="B324" i="4"/>
  <c r="A325" i="4"/>
  <c r="H264" i="3"/>
  <c r="C265" i="3" s="1"/>
  <c r="G264" i="3"/>
  <c r="D324" i="3"/>
  <c r="B324" i="3"/>
  <c r="A325" i="3"/>
  <c r="F263" i="3"/>
  <c r="I263" i="3"/>
  <c r="F258" i="5" l="1"/>
  <c r="M258" i="5" s="1"/>
  <c r="C166" i="1"/>
  <c r="I170" i="4"/>
  <c r="H170" i="4"/>
  <c r="C171" i="4" s="1"/>
  <c r="F170" i="4"/>
  <c r="E232" i="6"/>
  <c r="F232" i="6" s="1"/>
  <c r="C233" i="6" s="1"/>
  <c r="A325" i="6"/>
  <c r="C260" i="5"/>
  <c r="D260" i="5" s="1"/>
  <c r="E259" i="5"/>
  <c r="D325" i="4"/>
  <c r="B325" i="4"/>
  <c r="A326" i="4"/>
  <c r="F264" i="3"/>
  <c r="I264" i="3"/>
  <c r="H265" i="3"/>
  <c r="C266" i="3" s="1"/>
  <c r="G265" i="3"/>
  <c r="D325" i="3"/>
  <c r="B325" i="3"/>
  <c r="A326" i="3"/>
  <c r="F259" i="5" l="1"/>
  <c r="M259" i="5" s="1"/>
  <c r="D166" i="1"/>
  <c r="E166" i="1" s="1"/>
  <c r="F166" i="1" s="1"/>
  <c r="M166" i="1" s="1"/>
  <c r="E171" i="4"/>
  <c r="G171" i="4"/>
  <c r="E233" i="6"/>
  <c r="F233" i="6" s="1"/>
  <c r="C234" i="6" s="1"/>
  <c r="A326" i="6"/>
  <c r="C261" i="5"/>
  <c r="D261" i="5" s="1"/>
  <c r="E260" i="5"/>
  <c r="D326" i="4"/>
  <c r="B326" i="4"/>
  <c r="A327" i="4"/>
  <c r="D326" i="3"/>
  <c r="B326" i="3"/>
  <c r="A327" i="3"/>
  <c r="F265" i="3"/>
  <c r="I265" i="3"/>
  <c r="H266" i="3"/>
  <c r="C267" i="3" s="1"/>
  <c r="G266" i="3"/>
  <c r="F260" i="5" l="1"/>
  <c r="M260" i="5" s="1"/>
  <c r="C167" i="1"/>
  <c r="I171" i="4"/>
  <c r="H171" i="4"/>
  <c r="C172" i="4" s="1"/>
  <c r="F171" i="4"/>
  <c r="E234" i="6"/>
  <c r="F234" i="6" s="1"/>
  <c r="C235" i="6" s="1"/>
  <c r="A327" i="6"/>
  <c r="E261" i="5"/>
  <c r="C262" i="5"/>
  <c r="D262" i="5" s="1"/>
  <c r="D327" i="4"/>
  <c r="B327" i="4"/>
  <c r="A328" i="4"/>
  <c r="G267" i="3"/>
  <c r="H267" i="3"/>
  <c r="C268" i="3" s="1"/>
  <c r="F266" i="3"/>
  <c r="I266" i="3"/>
  <c r="D327" i="3"/>
  <c r="B327" i="3"/>
  <c r="A328" i="3"/>
  <c r="F261" i="5" l="1"/>
  <c r="M261" i="5" s="1"/>
  <c r="D167" i="1"/>
  <c r="E167" i="1" s="1"/>
  <c r="F167" i="1" s="1"/>
  <c r="M167" i="1" s="1"/>
  <c r="E172" i="4"/>
  <c r="G172" i="4"/>
  <c r="E235" i="6"/>
  <c r="F235" i="6" s="1"/>
  <c r="C236" i="6" s="1"/>
  <c r="A328" i="6"/>
  <c r="C263" i="5"/>
  <c r="D263" i="5" s="1"/>
  <c r="E262" i="5"/>
  <c r="D328" i="4"/>
  <c r="B328" i="4"/>
  <c r="A329" i="4"/>
  <c r="F267" i="3"/>
  <c r="I267" i="3"/>
  <c r="G268" i="3"/>
  <c r="H268" i="3"/>
  <c r="C269" i="3" s="1"/>
  <c r="D328" i="3"/>
  <c r="B328" i="3"/>
  <c r="A329" i="3"/>
  <c r="F262" i="5" l="1"/>
  <c r="M262" i="5" s="1"/>
  <c r="C168" i="1"/>
  <c r="I172" i="4"/>
  <c r="H172" i="4"/>
  <c r="C173" i="4" s="1"/>
  <c r="F172" i="4"/>
  <c r="E236" i="6"/>
  <c r="F236" i="6" s="1"/>
  <c r="C237" i="6" s="1"/>
  <c r="A329" i="6"/>
  <c r="C264" i="5"/>
  <c r="D264" i="5" s="1"/>
  <c r="E263" i="5"/>
  <c r="D329" i="4"/>
  <c r="B329" i="4"/>
  <c r="A330" i="4"/>
  <c r="G269" i="3"/>
  <c r="H269" i="3"/>
  <c r="C270" i="3" s="1"/>
  <c r="D329" i="3"/>
  <c r="B329" i="3"/>
  <c r="A330" i="3"/>
  <c r="F268" i="3"/>
  <c r="I268" i="3"/>
  <c r="F263" i="5" l="1"/>
  <c r="M263" i="5" s="1"/>
  <c r="D168" i="1"/>
  <c r="E168" i="1" s="1"/>
  <c r="F168" i="1" s="1"/>
  <c r="M168" i="1" s="1"/>
  <c r="E173" i="4"/>
  <c r="G173" i="4"/>
  <c r="E237" i="6"/>
  <c r="F237" i="6" s="1"/>
  <c r="C238" i="6" s="1"/>
  <c r="A330" i="6"/>
  <c r="C265" i="5"/>
  <c r="D265" i="5" s="1"/>
  <c r="E264" i="5"/>
  <c r="D330" i="4"/>
  <c r="B330" i="4"/>
  <c r="A331" i="4"/>
  <c r="G270" i="3"/>
  <c r="H270" i="3"/>
  <c r="C271" i="3" s="1"/>
  <c r="F269" i="3"/>
  <c r="I269" i="3"/>
  <c r="D330" i="3"/>
  <c r="B330" i="3"/>
  <c r="A331" i="3"/>
  <c r="F264" i="5" l="1"/>
  <c r="M264" i="5" s="1"/>
  <c r="C169" i="1"/>
  <c r="I173" i="4"/>
  <c r="H173" i="4"/>
  <c r="C174" i="4" s="1"/>
  <c r="F173" i="4"/>
  <c r="E238" i="6"/>
  <c r="F238" i="6" s="1"/>
  <c r="C239" i="6" s="1"/>
  <c r="A331" i="6"/>
  <c r="C266" i="5"/>
  <c r="D266" i="5" s="1"/>
  <c r="E265" i="5"/>
  <c r="D331" i="4"/>
  <c r="B331" i="4"/>
  <c r="A332" i="4"/>
  <c r="D331" i="3"/>
  <c r="B331" i="3"/>
  <c r="A332" i="3"/>
  <c r="G271" i="3"/>
  <c r="H271" i="3"/>
  <c r="C272" i="3" s="1"/>
  <c r="F270" i="3"/>
  <c r="I270" i="3"/>
  <c r="F265" i="5" l="1"/>
  <c r="M265" i="5" s="1"/>
  <c r="D169" i="1"/>
  <c r="E169" i="1" s="1"/>
  <c r="F169" i="1" s="1"/>
  <c r="M169" i="1" s="1"/>
  <c r="E174" i="4"/>
  <c r="G174" i="4"/>
  <c r="E239" i="6"/>
  <c r="F239" i="6" s="1"/>
  <c r="C240" i="6" s="1"/>
  <c r="A332" i="6"/>
  <c r="C267" i="5"/>
  <c r="D267" i="5" s="1"/>
  <c r="E266" i="5"/>
  <c r="D332" i="4"/>
  <c r="B332" i="4"/>
  <c r="A333" i="4"/>
  <c r="G272" i="3"/>
  <c r="H272" i="3"/>
  <c r="C273" i="3" s="1"/>
  <c r="D332" i="3"/>
  <c r="B332" i="3"/>
  <c r="A333" i="3"/>
  <c r="F271" i="3"/>
  <c r="I271" i="3"/>
  <c r="F266" i="5" l="1"/>
  <c r="M266" i="5" s="1"/>
  <c r="C170" i="1"/>
  <c r="I174" i="4"/>
  <c r="H174" i="4"/>
  <c r="C175" i="4" s="1"/>
  <c r="F174" i="4"/>
  <c r="E240" i="6"/>
  <c r="F240" i="6" s="1"/>
  <c r="C241" i="6" s="1"/>
  <c r="A333" i="6"/>
  <c r="C268" i="5"/>
  <c r="D268" i="5" s="1"/>
  <c r="E267" i="5"/>
  <c r="D333" i="4"/>
  <c r="B333" i="4"/>
  <c r="A334" i="4"/>
  <c r="G273" i="3"/>
  <c r="H273" i="3"/>
  <c r="C274" i="3" s="1"/>
  <c r="F272" i="3"/>
  <c r="I272" i="3"/>
  <c r="D333" i="3"/>
  <c r="B333" i="3"/>
  <c r="A334" i="3"/>
  <c r="F267" i="5" l="1"/>
  <c r="M267" i="5" s="1"/>
  <c r="D170" i="1"/>
  <c r="E170" i="1" s="1"/>
  <c r="F170" i="1" s="1"/>
  <c r="M170" i="1" s="1"/>
  <c r="E175" i="4"/>
  <c r="G175" i="4"/>
  <c r="E241" i="6"/>
  <c r="F241" i="6" s="1"/>
  <c r="C242" i="6" s="1"/>
  <c r="A334" i="6"/>
  <c r="C269" i="5"/>
  <c r="D269" i="5" s="1"/>
  <c r="E268" i="5"/>
  <c r="D334" i="4"/>
  <c r="B334" i="4"/>
  <c r="A335" i="4"/>
  <c r="G274" i="3"/>
  <c r="H274" i="3"/>
  <c r="C275" i="3" s="1"/>
  <c r="F273" i="3"/>
  <c r="I273" i="3"/>
  <c r="D334" i="3"/>
  <c r="B334" i="3"/>
  <c r="A335" i="3"/>
  <c r="F268" i="5" l="1"/>
  <c r="M268" i="5" s="1"/>
  <c r="C171" i="1"/>
  <c r="I175" i="4"/>
  <c r="F175" i="4"/>
  <c r="H175" i="4"/>
  <c r="C176" i="4" s="1"/>
  <c r="E242" i="6"/>
  <c r="F242" i="6" s="1"/>
  <c r="C243" i="6" s="1"/>
  <c r="A335" i="6"/>
  <c r="C270" i="5"/>
  <c r="D270" i="5" s="1"/>
  <c r="E269" i="5"/>
  <c r="D335" i="4"/>
  <c r="B335" i="4"/>
  <c r="A336" i="4"/>
  <c r="G275" i="3"/>
  <c r="H275" i="3"/>
  <c r="C276" i="3" s="1"/>
  <c r="D335" i="3"/>
  <c r="B335" i="3"/>
  <c r="A336" i="3"/>
  <c r="F274" i="3"/>
  <c r="I274" i="3"/>
  <c r="F269" i="5" l="1"/>
  <c r="M269" i="5" s="1"/>
  <c r="D171" i="1"/>
  <c r="E171" i="1" s="1"/>
  <c r="F171" i="1" s="1"/>
  <c r="M171" i="1" s="1"/>
  <c r="E176" i="4"/>
  <c r="G176" i="4"/>
  <c r="E243" i="6"/>
  <c r="F243" i="6" s="1"/>
  <c r="C244" i="6" s="1"/>
  <c r="A336" i="6"/>
  <c r="C271" i="5"/>
  <c r="D271" i="5" s="1"/>
  <c r="E270" i="5"/>
  <c r="D336" i="4"/>
  <c r="B336" i="4"/>
  <c r="A337" i="4"/>
  <c r="D336" i="3"/>
  <c r="B336" i="3"/>
  <c r="A337" i="3"/>
  <c r="H276" i="3"/>
  <c r="C277" i="3" s="1"/>
  <c r="G276" i="3"/>
  <c r="F275" i="3"/>
  <c r="I275" i="3"/>
  <c r="F270" i="5" l="1"/>
  <c r="M270" i="5" s="1"/>
  <c r="C172" i="1"/>
  <c r="I176" i="4"/>
  <c r="H176" i="4"/>
  <c r="C177" i="4" s="1"/>
  <c r="F176" i="4"/>
  <c r="E244" i="6"/>
  <c r="F244" i="6" s="1"/>
  <c r="C245" i="6" s="1"/>
  <c r="A337" i="6"/>
  <c r="C272" i="5"/>
  <c r="D272" i="5" s="1"/>
  <c r="E271" i="5"/>
  <c r="D337" i="4"/>
  <c r="B337" i="4"/>
  <c r="A338" i="4"/>
  <c r="H277" i="3"/>
  <c r="C278" i="3" s="1"/>
  <c r="G277" i="3"/>
  <c r="F276" i="3"/>
  <c r="I276" i="3"/>
  <c r="D337" i="3"/>
  <c r="B337" i="3"/>
  <c r="A338" i="3"/>
  <c r="F271" i="5" l="1"/>
  <c r="M271" i="5" s="1"/>
  <c r="D172" i="1"/>
  <c r="E172" i="1" s="1"/>
  <c r="F172" i="1" s="1"/>
  <c r="M172" i="1" s="1"/>
  <c r="E177" i="4"/>
  <c r="G177" i="4"/>
  <c r="E245" i="6"/>
  <c r="F245" i="6" s="1"/>
  <c r="C246" i="6" s="1"/>
  <c r="A338" i="6"/>
  <c r="E272" i="5"/>
  <c r="C273" i="5"/>
  <c r="D273" i="5" s="1"/>
  <c r="D338" i="4"/>
  <c r="B338" i="4"/>
  <c r="A339" i="4"/>
  <c r="D338" i="3"/>
  <c r="B338" i="3"/>
  <c r="A339" i="3"/>
  <c r="F277" i="3"/>
  <c r="I277" i="3"/>
  <c r="G278" i="3"/>
  <c r="H278" i="3"/>
  <c r="C279" i="3" s="1"/>
  <c r="F272" i="5" l="1"/>
  <c r="M272" i="5" s="1"/>
  <c r="C173" i="1"/>
  <c r="I177" i="4"/>
  <c r="F177" i="4"/>
  <c r="H177" i="4"/>
  <c r="C178" i="4" s="1"/>
  <c r="E246" i="6"/>
  <c r="F246" i="6" s="1"/>
  <c r="C247" i="6" s="1"/>
  <c r="A339" i="6"/>
  <c r="E273" i="5"/>
  <c r="C274" i="5"/>
  <c r="D274" i="5" s="1"/>
  <c r="D339" i="4"/>
  <c r="B339" i="4"/>
  <c r="A340" i="4"/>
  <c r="F278" i="3"/>
  <c r="I278" i="3"/>
  <c r="D339" i="3"/>
  <c r="B339" i="3"/>
  <c r="A340" i="3"/>
  <c r="G279" i="3"/>
  <c r="H279" i="3"/>
  <c r="C280" i="3" s="1"/>
  <c r="F273" i="5" l="1"/>
  <c r="M273" i="5" s="1"/>
  <c r="D173" i="1"/>
  <c r="E173" i="1" s="1"/>
  <c r="F173" i="1" s="1"/>
  <c r="M173" i="1" s="1"/>
  <c r="E178" i="4"/>
  <c r="G178" i="4"/>
  <c r="E247" i="6"/>
  <c r="F247" i="6" s="1"/>
  <c r="C248" i="6" s="1"/>
  <c r="A340" i="6"/>
  <c r="E274" i="5"/>
  <c r="C275" i="5"/>
  <c r="D275" i="5" s="1"/>
  <c r="D340" i="4"/>
  <c r="B340" i="4"/>
  <c r="A341" i="4"/>
  <c r="G280" i="3"/>
  <c r="H280" i="3"/>
  <c r="C281" i="3" s="1"/>
  <c r="F279" i="3"/>
  <c r="I279" i="3"/>
  <c r="D340" i="3"/>
  <c r="B340" i="3"/>
  <c r="A341" i="3"/>
  <c r="F274" i="5" l="1"/>
  <c r="M274" i="5" s="1"/>
  <c r="C174" i="1"/>
  <c r="I178" i="4"/>
  <c r="H178" i="4"/>
  <c r="C179" i="4" s="1"/>
  <c r="F178" i="4"/>
  <c r="E248" i="6"/>
  <c r="F248" i="6" s="1"/>
  <c r="C249" i="6" s="1"/>
  <c r="A341" i="6"/>
  <c r="C276" i="5"/>
  <c r="D276" i="5" s="1"/>
  <c r="E275" i="5"/>
  <c r="D341" i="4"/>
  <c r="B341" i="4"/>
  <c r="A342" i="4"/>
  <c r="F280" i="3"/>
  <c r="I280" i="3"/>
  <c r="D341" i="3"/>
  <c r="B341" i="3"/>
  <c r="A342" i="3"/>
  <c r="G281" i="3"/>
  <c r="H281" i="3"/>
  <c r="C282" i="3" s="1"/>
  <c r="F275" i="5" l="1"/>
  <c r="M275" i="5" s="1"/>
  <c r="D174" i="1"/>
  <c r="E174" i="1" s="1"/>
  <c r="F174" i="1" s="1"/>
  <c r="M174" i="1" s="1"/>
  <c r="E179" i="4"/>
  <c r="G179" i="4"/>
  <c r="E249" i="6"/>
  <c r="F249" i="6" s="1"/>
  <c r="C250" i="6" s="1"/>
  <c r="A342" i="6"/>
  <c r="E276" i="5"/>
  <c r="C277" i="5"/>
  <c r="D277" i="5" s="1"/>
  <c r="D342" i="4"/>
  <c r="B342" i="4"/>
  <c r="A343" i="4"/>
  <c r="F281" i="3"/>
  <c r="I281" i="3"/>
  <c r="D342" i="3"/>
  <c r="B342" i="3"/>
  <c r="A343" i="3"/>
  <c r="G282" i="3"/>
  <c r="H282" i="3"/>
  <c r="C283" i="3" s="1"/>
  <c r="F276" i="5" l="1"/>
  <c r="M276" i="5" s="1"/>
  <c r="C175" i="1"/>
  <c r="I179" i="4"/>
  <c r="H179" i="4"/>
  <c r="C180" i="4" s="1"/>
  <c r="F179" i="4"/>
  <c r="E250" i="6"/>
  <c r="F250" i="6" s="1"/>
  <c r="C251" i="6" s="1"/>
  <c r="A343" i="6"/>
  <c r="E277" i="5"/>
  <c r="C278" i="5"/>
  <c r="D278" i="5" s="1"/>
  <c r="D343" i="4"/>
  <c r="B343" i="4"/>
  <c r="A344" i="4"/>
  <c r="G283" i="3"/>
  <c r="H283" i="3"/>
  <c r="C284" i="3" s="1"/>
  <c r="F282" i="3"/>
  <c r="I282" i="3"/>
  <c r="D343" i="3"/>
  <c r="B343" i="3"/>
  <c r="A344" i="3"/>
  <c r="F277" i="5" l="1"/>
  <c r="M277" i="5" s="1"/>
  <c r="D175" i="1"/>
  <c r="E175" i="1" s="1"/>
  <c r="F175" i="1" s="1"/>
  <c r="M175" i="1" s="1"/>
  <c r="E180" i="4"/>
  <c r="G180" i="4"/>
  <c r="E251" i="6"/>
  <c r="F251" i="6" s="1"/>
  <c r="C252" i="6" s="1"/>
  <c r="A344" i="6"/>
  <c r="C279" i="5"/>
  <c r="D279" i="5" s="1"/>
  <c r="E278" i="5"/>
  <c r="D344" i="4"/>
  <c r="B344" i="4"/>
  <c r="A345" i="4"/>
  <c r="D344" i="3"/>
  <c r="B344" i="3"/>
  <c r="A345" i="3"/>
  <c r="G284" i="3"/>
  <c r="H284" i="3"/>
  <c r="C285" i="3" s="1"/>
  <c r="F283" i="3"/>
  <c r="I283" i="3"/>
  <c r="F278" i="5" l="1"/>
  <c r="M278" i="5" s="1"/>
  <c r="C176" i="1"/>
  <c r="I180" i="4"/>
  <c r="F180" i="4"/>
  <c r="H180" i="4"/>
  <c r="C181" i="4" s="1"/>
  <c r="E252" i="6"/>
  <c r="F252" i="6" s="1"/>
  <c r="C253" i="6" s="1"/>
  <c r="A345" i="6"/>
  <c r="C280" i="5"/>
  <c r="D280" i="5" s="1"/>
  <c r="E279" i="5"/>
  <c r="D345" i="4"/>
  <c r="B345" i="4"/>
  <c r="A346" i="4"/>
  <c r="H285" i="3"/>
  <c r="C286" i="3" s="1"/>
  <c r="G285" i="3"/>
  <c r="D345" i="3"/>
  <c r="B345" i="3"/>
  <c r="A346" i="3"/>
  <c r="F284" i="3"/>
  <c r="I284" i="3"/>
  <c r="F279" i="5" l="1"/>
  <c r="M279" i="5" s="1"/>
  <c r="D176" i="1"/>
  <c r="E176" i="1" s="1"/>
  <c r="F176" i="1" s="1"/>
  <c r="M176" i="1" s="1"/>
  <c r="E181" i="4"/>
  <c r="G181" i="4"/>
  <c r="E253" i="6"/>
  <c r="F253" i="6" s="1"/>
  <c r="C254" i="6" s="1"/>
  <c r="A346" i="6"/>
  <c r="C281" i="5"/>
  <c r="D281" i="5" s="1"/>
  <c r="E280" i="5"/>
  <c r="D346" i="4"/>
  <c r="B346" i="4"/>
  <c r="A347" i="4"/>
  <c r="F285" i="3"/>
  <c r="I285" i="3"/>
  <c r="H286" i="3"/>
  <c r="C287" i="3" s="1"/>
  <c r="G286" i="3"/>
  <c r="D346" i="3"/>
  <c r="B346" i="3"/>
  <c r="A347" i="3"/>
  <c r="F280" i="5" l="1"/>
  <c r="M280" i="5" s="1"/>
  <c r="C177" i="1"/>
  <c r="I181" i="4"/>
  <c r="H181" i="4"/>
  <c r="C182" i="4" s="1"/>
  <c r="F181" i="4"/>
  <c r="E254" i="6"/>
  <c r="F254" i="6" s="1"/>
  <c r="C255" i="6" s="1"/>
  <c r="A347" i="6"/>
  <c r="C282" i="5"/>
  <c r="D282" i="5" s="1"/>
  <c r="E281" i="5"/>
  <c r="D347" i="4"/>
  <c r="B347" i="4"/>
  <c r="A348" i="4"/>
  <c r="F286" i="3"/>
  <c r="I286" i="3"/>
  <c r="D347" i="3"/>
  <c r="B347" i="3"/>
  <c r="A348" i="3"/>
  <c r="G287" i="3"/>
  <c r="H287" i="3"/>
  <c r="C288" i="3" s="1"/>
  <c r="F281" i="5" l="1"/>
  <c r="M281" i="5" s="1"/>
  <c r="D177" i="1"/>
  <c r="E177" i="1" s="1"/>
  <c r="F177" i="1" s="1"/>
  <c r="M177" i="1" s="1"/>
  <c r="E182" i="4"/>
  <c r="G182" i="4"/>
  <c r="E255" i="6"/>
  <c r="F255" i="6" s="1"/>
  <c r="C256" i="6" s="1"/>
  <c r="A348" i="6"/>
  <c r="C283" i="5"/>
  <c r="D283" i="5" s="1"/>
  <c r="E282" i="5"/>
  <c r="D348" i="4"/>
  <c r="B348" i="4"/>
  <c r="A349" i="4"/>
  <c r="G288" i="3"/>
  <c r="H288" i="3"/>
  <c r="C289" i="3" s="1"/>
  <c r="D348" i="3"/>
  <c r="B348" i="3"/>
  <c r="A349" i="3"/>
  <c r="F287" i="3"/>
  <c r="I287" i="3"/>
  <c r="F282" i="5" l="1"/>
  <c r="M282" i="5" s="1"/>
  <c r="C178" i="1"/>
  <c r="I182" i="4"/>
  <c r="H182" i="4"/>
  <c r="C183" i="4" s="1"/>
  <c r="F182" i="4"/>
  <c r="E256" i="6"/>
  <c r="F256" i="6" s="1"/>
  <c r="C257" i="6" s="1"/>
  <c r="A349" i="6"/>
  <c r="C284" i="5"/>
  <c r="D284" i="5" s="1"/>
  <c r="E283" i="5"/>
  <c r="D349" i="4"/>
  <c r="B349" i="4"/>
  <c r="A350" i="4"/>
  <c r="G289" i="3"/>
  <c r="H289" i="3"/>
  <c r="C290" i="3" s="1"/>
  <c r="F288" i="3"/>
  <c r="I288" i="3"/>
  <c r="D349" i="3"/>
  <c r="B349" i="3"/>
  <c r="A350" i="3"/>
  <c r="F283" i="5" l="1"/>
  <c r="M283" i="5" s="1"/>
  <c r="D178" i="1"/>
  <c r="E178" i="1" s="1"/>
  <c r="F178" i="1" s="1"/>
  <c r="M178" i="1" s="1"/>
  <c r="E183" i="4"/>
  <c r="G183" i="4"/>
  <c r="E257" i="6"/>
  <c r="F257" i="6" s="1"/>
  <c r="C258" i="6" s="1"/>
  <c r="A350" i="6"/>
  <c r="C285" i="5"/>
  <c r="D285" i="5" s="1"/>
  <c r="E284" i="5"/>
  <c r="D350" i="4"/>
  <c r="B350" i="4"/>
  <c r="A351" i="4"/>
  <c r="H290" i="3"/>
  <c r="C291" i="3" s="1"/>
  <c r="G290" i="3"/>
  <c r="F289" i="3"/>
  <c r="I289" i="3"/>
  <c r="D350" i="3"/>
  <c r="B350" i="3"/>
  <c r="A351" i="3"/>
  <c r="F284" i="5" l="1"/>
  <c r="M284" i="5" s="1"/>
  <c r="C179" i="1"/>
  <c r="I183" i="4"/>
  <c r="F183" i="4"/>
  <c r="H183" i="4"/>
  <c r="C184" i="4" s="1"/>
  <c r="E258" i="6"/>
  <c r="F258" i="6" s="1"/>
  <c r="C259" i="6" s="1"/>
  <c r="A351" i="6"/>
  <c r="C286" i="5"/>
  <c r="D286" i="5" s="1"/>
  <c r="E285" i="5"/>
  <c r="D351" i="4"/>
  <c r="B351" i="4"/>
  <c r="A352" i="4"/>
  <c r="D351" i="3"/>
  <c r="B351" i="3"/>
  <c r="A352" i="3"/>
  <c r="F290" i="3"/>
  <c r="I290" i="3"/>
  <c r="G291" i="3"/>
  <c r="H291" i="3"/>
  <c r="C292" i="3" s="1"/>
  <c r="F285" i="5" l="1"/>
  <c r="M285" i="5" s="1"/>
  <c r="D179" i="1"/>
  <c r="E179" i="1" s="1"/>
  <c r="F179" i="1" s="1"/>
  <c r="M179" i="1" s="1"/>
  <c r="E184" i="4"/>
  <c r="G184" i="4"/>
  <c r="E259" i="6"/>
  <c r="F259" i="6" s="1"/>
  <c r="C260" i="6" s="1"/>
  <c r="A352" i="6"/>
  <c r="C287" i="5"/>
  <c r="D287" i="5" s="1"/>
  <c r="E286" i="5"/>
  <c r="D352" i="4"/>
  <c r="B352" i="4"/>
  <c r="A353" i="4"/>
  <c r="F291" i="3"/>
  <c r="I291" i="3"/>
  <c r="H292" i="3"/>
  <c r="C293" i="3" s="1"/>
  <c r="G292" i="3"/>
  <c r="D352" i="3"/>
  <c r="B352" i="3"/>
  <c r="A353" i="3"/>
  <c r="F286" i="5" l="1"/>
  <c r="M286" i="5" s="1"/>
  <c r="C180" i="1"/>
  <c r="I184" i="4"/>
  <c r="H184" i="4"/>
  <c r="C185" i="4" s="1"/>
  <c r="F184" i="4"/>
  <c r="E260" i="6"/>
  <c r="F260" i="6" s="1"/>
  <c r="C261" i="6" s="1"/>
  <c r="A353" i="6"/>
  <c r="C288" i="5"/>
  <c r="D288" i="5" s="1"/>
  <c r="E287" i="5"/>
  <c r="D353" i="4"/>
  <c r="B353" i="4"/>
  <c r="A354" i="4"/>
  <c r="D353" i="3"/>
  <c r="B353" i="3"/>
  <c r="A354" i="3"/>
  <c r="F292" i="3"/>
  <c r="I292" i="3"/>
  <c r="H293" i="3"/>
  <c r="C294" i="3" s="1"/>
  <c r="G293" i="3"/>
  <c r="F287" i="5" l="1"/>
  <c r="M287" i="5" s="1"/>
  <c r="D180" i="1"/>
  <c r="E180" i="1" s="1"/>
  <c r="F180" i="1" s="1"/>
  <c r="M180" i="1" s="1"/>
  <c r="E185" i="4"/>
  <c r="G185" i="4"/>
  <c r="E261" i="6"/>
  <c r="F261" i="6" s="1"/>
  <c r="C262" i="6" s="1"/>
  <c r="A354" i="6"/>
  <c r="C289" i="5"/>
  <c r="D289" i="5" s="1"/>
  <c r="E288" i="5"/>
  <c r="D354" i="4"/>
  <c r="B354" i="4"/>
  <c r="A355" i="4"/>
  <c r="D354" i="3"/>
  <c r="B354" i="3"/>
  <c r="A355" i="3"/>
  <c r="F293" i="3"/>
  <c r="I293" i="3"/>
  <c r="H294" i="3"/>
  <c r="C295" i="3" s="1"/>
  <c r="G294" i="3"/>
  <c r="F288" i="5" l="1"/>
  <c r="M288" i="5" s="1"/>
  <c r="C181" i="1"/>
  <c r="I185" i="4"/>
  <c r="F185" i="4"/>
  <c r="H185" i="4"/>
  <c r="C186" i="4" s="1"/>
  <c r="E262" i="6"/>
  <c r="F262" i="6" s="1"/>
  <c r="C263" i="6" s="1"/>
  <c r="A355" i="6"/>
  <c r="E289" i="5"/>
  <c r="C290" i="5"/>
  <c r="D290" i="5" s="1"/>
  <c r="D355" i="4"/>
  <c r="B355" i="4"/>
  <c r="A356" i="4"/>
  <c r="F294" i="3"/>
  <c r="I294" i="3"/>
  <c r="D355" i="3"/>
  <c r="B355" i="3"/>
  <c r="A356" i="3"/>
  <c r="G295" i="3"/>
  <c r="H295" i="3"/>
  <c r="C296" i="3" s="1"/>
  <c r="F289" i="5" l="1"/>
  <c r="M289" i="5" s="1"/>
  <c r="D181" i="1"/>
  <c r="E181" i="1" s="1"/>
  <c r="F181" i="1" s="1"/>
  <c r="M181" i="1" s="1"/>
  <c r="E186" i="4"/>
  <c r="G186" i="4"/>
  <c r="E263" i="6"/>
  <c r="F263" i="6" s="1"/>
  <c r="A356" i="6"/>
  <c r="E290" i="5"/>
  <c r="C291" i="5"/>
  <c r="D291" i="5" s="1"/>
  <c r="D356" i="4"/>
  <c r="B356" i="4"/>
  <c r="A357" i="4"/>
  <c r="G296" i="3"/>
  <c r="H296" i="3"/>
  <c r="C297" i="3" s="1"/>
  <c r="F295" i="3"/>
  <c r="I295" i="3"/>
  <c r="D356" i="3"/>
  <c r="B356" i="3"/>
  <c r="A357" i="3"/>
  <c r="F290" i="5" l="1"/>
  <c r="M290" i="5" s="1"/>
  <c r="C182" i="1"/>
  <c r="I186" i="4"/>
  <c r="H186" i="4"/>
  <c r="C187" i="4" s="1"/>
  <c r="F186" i="4"/>
  <c r="C264" i="6"/>
  <c r="A357" i="6"/>
  <c r="C292" i="5"/>
  <c r="D292" i="5" s="1"/>
  <c r="E291" i="5"/>
  <c r="D357" i="4"/>
  <c r="B357" i="4"/>
  <c r="A358" i="4"/>
  <c r="H297" i="3"/>
  <c r="C298" i="3" s="1"/>
  <c r="G297" i="3"/>
  <c r="F296" i="3"/>
  <c r="I296" i="3"/>
  <c r="D357" i="3"/>
  <c r="B357" i="3"/>
  <c r="A358" i="3"/>
  <c r="F291" i="5" l="1"/>
  <c r="M291" i="5" s="1"/>
  <c r="D182" i="1"/>
  <c r="E182" i="1" s="1"/>
  <c r="F182" i="1" s="1"/>
  <c r="M182" i="1" s="1"/>
  <c r="E187" i="4"/>
  <c r="G187" i="4"/>
  <c r="E264" i="6"/>
  <c r="F264" i="6" s="1"/>
  <c r="C265" i="6" s="1"/>
  <c r="A358" i="6"/>
  <c r="E292" i="5"/>
  <c r="C293" i="5"/>
  <c r="D293" i="5" s="1"/>
  <c r="D358" i="4"/>
  <c r="B358" i="4"/>
  <c r="A359" i="4"/>
  <c r="F297" i="3"/>
  <c r="I297" i="3"/>
  <c r="G298" i="3"/>
  <c r="H298" i="3"/>
  <c r="C299" i="3" s="1"/>
  <c r="D358" i="3"/>
  <c r="B358" i="3"/>
  <c r="A359" i="3"/>
  <c r="F292" i="5" l="1"/>
  <c r="M292" i="5" s="1"/>
  <c r="C183" i="1"/>
  <c r="I187" i="4"/>
  <c r="H187" i="4"/>
  <c r="C188" i="4" s="1"/>
  <c r="F187" i="4"/>
  <c r="E265" i="6"/>
  <c r="F265" i="6" s="1"/>
  <c r="C266" i="6" s="1"/>
  <c r="A359" i="6"/>
  <c r="E293" i="5"/>
  <c r="C294" i="5"/>
  <c r="D294" i="5" s="1"/>
  <c r="D359" i="4"/>
  <c r="B359" i="4"/>
  <c r="A360" i="4"/>
  <c r="D359" i="3"/>
  <c r="B359" i="3"/>
  <c r="A360" i="3"/>
  <c r="F298" i="3"/>
  <c r="I298" i="3"/>
  <c r="G299" i="3"/>
  <c r="H299" i="3"/>
  <c r="C300" i="3" s="1"/>
  <c r="F293" i="5" l="1"/>
  <c r="M293" i="5" s="1"/>
  <c r="D183" i="1"/>
  <c r="E183" i="1" s="1"/>
  <c r="F183" i="1" s="1"/>
  <c r="M183" i="1" s="1"/>
  <c r="E188" i="4"/>
  <c r="G188" i="4"/>
  <c r="E266" i="6"/>
  <c r="F266" i="6" s="1"/>
  <c r="C267" i="6" s="1"/>
  <c r="A360" i="6"/>
  <c r="E294" i="5"/>
  <c r="C295" i="5"/>
  <c r="D295" i="5" s="1"/>
  <c r="D360" i="4"/>
  <c r="B360" i="4"/>
  <c r="A361" i="4"/>
  <c r="G300" i="3"/>
  <c r="H300" i="3"/>
  <c r="C301" i="3" s="1"/>
  <c r="D360" i="3"/>
  <c r="B360" i="3"/>
  <c r="A361" i="3"/>
  <c r="F299" i="3"/>
  <c r="I299" i="3"/>
  <c r="F294" i="5" l="1"/>
  <c r="M294" i="5" s="1"/>
  <c r="C184" i="1"/>
  <c r="I188" i="4"/>
  <c r="F188" i="4"/>
  <c r="H188" i="4"/>
  <c r="C189" i="4" s="1"/>
  <c r="E267" i="6"/>
  <c r="F267" i="6" s="1"/>
  <c r="C268" i="6" s="1"/>
  <c r="A361" i="6"/>
  <c r="C296" i="5"/>
  <c r="D296" i="5" s="1"/>
  <c r="E295" i="5"/>
  <c r="D361" i="4"/>
  <c r="B361" i="4"/>
  <c r="A362" i="4"/>
  <c r="G301" i="3"/>
  <c r="H301" i="3"/>
  <c r="C302" i="3" s="1"/>
  <c r="F300" i="3"/>
  <c r="I300" i="3"/>
  <c r="D361" i="3"/>
  <c r="B361" i="3"/>
  <c r="A362" i="3"/>
  <c r="F295" i="5" l="1"/>
  <c r="M295" i="5" s="1"/>
  <c r="D184" i="1"/>
  <c r="E184" i="1" s="1"/>
  <c r="F184" i="1" s="1"/>
  <c r="M184" i="1" s="1"/>
  <c r="E189" i="4"/>
  <c r="G189" i="4"/>
  <c r="E268" i="6"/>
  <c r="F268" i="6" s="1"/>
  <c r="C269" i="6" s="1"/>
  <c r="A362" i="6"/>
  <c r="E296" i="5"/>
  <c r="C297" i="5"/>
  <c r="D297" i="5" s="1"/>
  <c r="D362" i="4"/>
  <c r="B362" i="4"/>
  <c r="A363" i="4"/>
  <c r="G302" i="3"/>
  <c r="H302" i="3"/>
  <c r="C303" i="3" s="1"/>
  <c r="F301" i="3"/>
  <c r="I301" i="3"/>
  <c r="D362" i="3"/>
  <c r="B362" i="3"/>
  <c r="A363" i="3"/>
  <c r="F296" i="5" l="1"/>
  <c r="M296" i="5" s="1"/>
  <c r="C185" i="1"/>
  <c r="I189" i="4"/>
  <c r="H189" i="4"/>
  <c r="C190" i="4" s="1"/>
  <c r="F189" i="4"/>
  <c r="E269" i="6"/>
  <c r="F269" i="6" s="1"/>
  <c r="C270" i="6" s="1"/>
  <c r="A363" i="6"/>
  <c r="C298" i="5"/>
  <c r="D298" i="5" s="1"/>
  <c r="E297" i="5"/>
  <c r="D363" i="4"/>
  <c r="B363" i="4"/>
  <c r="A364" i="4"/>
  <c r="D363" i="3"/>
  <c r="B363" i="3"/>
  <c r="A364" i="3"/>
  <c r="G303" i="3"/>
  <c r="H303" i="3"/>
  <c r="C304" i="3" s="1"/>
  <c r="F302" i="3"/>
  <c r="I302" i="3"/>
  <c r="F297" i="5" l="1"/>
  <c r="M297" i="5" s="1"/>
  <c r="D185" i="1"/>
  <c r="E185" i="1" s="1"/>
  <c r="F185" i="1" s="1"/>
  <c r="M185" i="1" s="1"/>
  <c r="E190" i="4"/>
  <c r="G190" i="4"/>
  <c r="E270" i="6"/>
  <c r="F270" i="6" s="1"/>
  <c r="C271" i="6" s="1"/>
  <c r="A364" i="6"/>
  <c r="C299" i="5"/>
  <c r="D299" i="5" s="1"/>
  <c r="E298" i="5"/>
  <c r="D364" i="4"/>
  <c r="B364" i="4"/>
  <c r="A365" i="4"/>
  <c r="G304" i="3"/>
  <c r="H304" i="3"/>
  <c r="C305" i="3" s="1"/>
  <c r="D364" i="3"/>
  <c r="B364" i="3"/>
  <c r="A365" i="3"/>
  <c r="F303" i="3"/>
  <c r="I303" i="3"/>
  <c r="F298" i="5" l="1"/>
  <c r="M298" i="5" s="1"/>
  <c r="F190" i="4"/>
  <c r="H190" i="4"/>
  <c r="C191" i="4" s="1"/>
  <c r="C186" i="1"/>
  <c r="I190" i="4"/>
  <c r="E271" i="6"/>
  <c r="F271" i="6" s="1"/>
  <c r="C272" i="6" s="1"/>
  <c r="A365" i="6"/>
  <c r="C300" i="5"/>
  <c r="D300" i="5" s="1"/>
  <c r="E299" i="5"/>
  <c r="D365" i="4"/>
  <c r="B365" i="4"/>
  <c r="A366" i="4"/>
  <c r="D365" i="3"/>
  <c r="B365" i="3"/>
  <c r="A366" i="3"/>
  <c r="G305" i="3"/>
  <c r="H305" i="3"/>
  <c r="C306" i="3" s="1"/>
  <c r="F304" i="3"/>
  <c r="I304" i="3"/>
  <c r="F299" i="5" l="1"/>
  <c r="M299" i="5" s="1"/>
  <c r="D186" i="1"/>
  <c r="E186" i="1" s="1"/>
  <c r="F186" i="1" s="1"/>
  <c r="M186" i="1" s="1"/>
  <c r="E191" i="4"/>
  <c r="G191" i="4"/>
  <c r="E272" i="6"/>
  <c r="F272" i="6" s="1"/>
  <c r="C273" i="6" s="1"/>
  <c r="A366" i="6"/>
  <c r="C301" i="5"/>
  <c r="D301" i="5" s="1"/>
  <c r="E300" i="5"/>
  <c r="D366" i="4"/>
  <c r="B366" i="4"/>
  <c r="A367" i="4"/>
  <c r="G306" i="3"/>
  <c r="H306" i="3"/>
  <c r="C307" i="3" s="1"/>
  <c r="F305" i="3"/>
  <c r="I305" i="3"/>
  <c r="D366" i="3"/>
  <c r="B366" i="3"/>
  <c r="A367" i="3"/>
  <c r="F300" i="5" l="1"/>
  <c r="M300" i="5" s="1"/>
  <c r="C187" i="1"/>
  <c r="I191" i="4"/>
  <c r="F191" i="4"/>
  <c r="H191" i="4"/>
  <c r="C192" i="4" s="1"/>
  <c r="E273" i="6"/>
  <c r="F273" i="6" s="1"/>
  <c r="C274" i="6" s="1"/>
  <c r="A367" i="6"/>
  <c r="C302" i="5"/>
  <c r="D302" i="5" s="1"/>
  <c r="E301" i="5"/>
  <c r="D367" i="4"/>
  <c r="B367" i="4"/>
  <c r="A368" i="4"/>
  <c r="G307" i="3"/>
  <c r="H307" i="3"/>
  <c r="C308" i="3" s="1"/>
  <c r="D367" i="3"/>
  <c r="B367" i="3"/>
  <c r="A368" i="3"/>
  <c r="F306" i="3"/>
  <c r="I306" i="3"/>
  <c r="F301" i="5" l="1"/>
  <c r="M301" i="5" s="1"/>
  <c r="D187" i="1"/>
  <c r="E187" i="1" s="1"/>
  <c r="F187" i="1" s="1"/>
  <c r="M187" i="1" s="1"/>
  <c r="E192" i="4"/>
  <c r="G192" i="4"/>
  <c r="E274" i="6"/>
  <c r="F274" i="6" s="1"/>
  <c r="C275" i="6" s="1"/>
  <c r="A368" i="6"/>
  <c r="E302" i="5"/>
  <c r="C303" i="5"/>
  <c r="D303" i="5" s="1"/>
  <c r="D368" i="4"/>
  <c r="B368" i="4"/>
  <c r="A369" i="4"/>
  <c r="D368" i="3"/>
  <c r="B368" i="3"/>
  <c r="A369" i="3"/>
  <c r="G308" i="3"/>
  <c r="H308" i="3"/>
  <c r="C309" i="3" s="1"/>
  <c r="F307" i="3"/>
  <c r="I307" i="3"/>
  <c r="F302" i="5" l="1"/>
  <c r="M302" i="5" s="1"/>
  <c r="C188" i="1"/>
  <c r="I192" i="4"/>
  <c r="H192" i="4"/>
  <c r="C193" i="4" s="1"/>
  <c r="F192" i="4"/>
  <c r="E275" i="6"/>
  <c r="F275" i="6" s="1"/>
  <c r="C276" i="6" s="1"/>
  <c r="E303" i="5"/>
  <c r="C304" i="5"/>
  <c r="D304" i="5" s="1"/>
  <c r="D369" i="4"/>
  <c r="B369" i="4"/>
  <c r="A370" i="4"/>
  <c r="F308" i="3"/>
  <c r="I308" i="3"/>
  <c r="G309" i="3"/>
  <c r="H309" i="3"/>
  <c r="C310" i="3" s="1"/>
  <c r="D369" i="3"/>
  <c r="B369" i="3"/>
  <c r="A370" i="3"/>
  <c r="F303" i="5" l="1"/>
  <c r="M303" i="5" s="1"/>
  <c r="D188" i="1"/>
  <c r="E188" i="1" s="1"/>
  <c r="F188" i="1" s="1"/>
  <c r="M188" i="1" s="1"/>
  <c r="G193" i="4"/>
  <c r="E193" i="4"/>
  <c r="E276" i="6"/>
  <c r="F276" i="6" s="1"/>
  <c r="C277" i="6" s="1"/>
  <c r="C305" i="5"/>
  <c r="D305" i="5" s="1"/>
  <c r="E304" i="5"/>
  <c r="D370" i="4"/>
  <c r="B370" i="4"/>
  <c r="A371" i="4"/>
  <c r="D370" i="3"/>
  <c r="B370" i="3"/>
  <c r="A371" i="3"/>
  <c r="H310" i="3"/>
  <c r="C311" i="3" s="1"/>
  <c r="G310" i="3"/>
  <c r="F309" i="3"/>
  <c r="I309" i="3"/>
  <c r="F304" i="5" l="1"/>
  <c r="M304" i="5" s="1"/>
  <c r="H193" i="4"/>
  <c r="C194" i="4" s="1"/>
  <c r="F193" i="4"/>
  <c r="C189" i="1"/>
  <c r="I193" i="4"/>
  <c r="E277" i="6"/>
  <c r="F277" i="6" s="1"/>
  <c r="C278" i="6" s="1"/>
  <c r="C306" i="5"/>
  <c r="D306" i="5" s="1"/>
  <c r="E305" i="5"/>
  <c r="D371" i="4"/>
  <c r="B371" i="4"/>
  <c r="F310" i="3"/>
  <c r="I310" i="3"/>
  <c r="D371" i="3"/>
  <c r="B371" i="3"/>
  <c r="H311" i="3"/>
  <c r="C312" i="3" s="1"/>
  <c r="G311" i="3"/>
  <c r="F305" i="5" l="1"/>
  <c r="M305" i="5" s="1"/>
  <c r="D189" i="1"/>
  <c r="E189" i="1" s="1"/>
  <c r="F189" i="1" s="1"/>
  <c r="M189" i="1" s="1"/>
  <c r="G194" i="4"/>
  <c r="E194" i="4"/>
  <c r="E278" i="6"/>
  <c r="F278" i="6" s="1"/>
  <c r="C279" i="6" s="1"/>
  <c r="C307" i="5"/>
  <c r="D307" i="5" s="1"/>
  <c r="E306" i="5"/>
  <c r="H312" i="3"/>
  <c r="C313" i="3" s="1"/>
  <c r="G312" i="3"/>
  <c r="F311" i="3"/>
  <c r="I311" i="3"/>
  <c r="F306" i="5" l="1"/>
  <c r="M306" i="5" s="1"/>
  <c r="H194" i="4"/>
  <c r="C195" i="4" s="1"/>
  <c r="F194" i="4"/>
  <c r="C190" i="1"/>
  <c r="I194" i="4"/>
  <c r="E279" i="6"/>
  <c r="F279" i="6" s="1"/>
  <c r="C280" i="6" s="1"/>
  <c r="C308" i="5"/>
  <c r="D308" i="5" s="1"/>
  <c r="E307" i="5"/>
  <c r="F312" i="3"/>
  <c r="I312" i="3"/>
  <c r="H313" i="3"/>
  <c r="C314" i="3" s="1"/>
  <c r="G313" i="3"/>
  <c r="F307" i="5" l="1"/>
  <c r="M307" i="5" s="1"/>
  <c r="D190" i="1"/>
  <c r="E190" i="1" s="1"/>
  <c r="F190" i="1" s="1"/>
  <c r="M190" i="1" s="1"/>
  <c r="G195" i="4"/>
  <c r="E195" i="4"/>
  <c r="E280" i="6"/>
  <c r="F280" i="6" s="1"/>
  <c r="C281" i="6" s="1"/>
  <c r="C309" i="5"/>
  <c r="D309" i="5" s="1"/>
  <c r="E308" i="5"/>
  <c r="F313" i="3"/>
  <c r="I313" i="3"/>
  <c r="G314" i="3"/>
  <c r="H314" i="3"/>
  <c r="C315" i="3" s="1"/>
  <c r="F308" i="5" l="1"/>
  <c r="M308" i="5" s="1"/>
  <c r="C191" i="1"/>
  <c r="I195" i="4"/>
  <c r="H195" i="4"/>
  <c r="C196" i="4" s="1"/>
  <c r="F195" i="4"/>
  <c r="E281" i="6"/>
  <c r="F281" i="6" s="1"/>
  <c r="C282" i="6" s="1"/>
  <c r="E309" i="5"/>
  <c r="C310" i="5"/>
  <c r="D310" i="5" s="1"/>
  <c r="G315" i="3"/>
  <c r="H315" i="3"/>
  <c r="C316" i="3" s="1"/>
  <c r="F314" i="3"/>
  <c r="I314" i="3"/>
  <c r="F309" i="5" l="1"/>
  <c r="M309" i="5" s="1"/>
  <c r="D191" i="1"/>
  <c r="E191" i="1" s="1"/>
  <c r="F191" i="1" s="1"/>
  <c r="M191" i="1" s="1"/>
  <c r="G196" i="4"/>
  <c r="E196" i="4"/>
  <c r="E282" i="6"/>
  <c r="F282" i="6" s="1"/>
  <c r="C283" i="6" s="1"/>
  <c r="E310" i="5"/>
  <c r="C311" i="5"/>
  <c r="D311" i="5" s="1"/>
  <c r="H316" i="3"/>
  <c r="C317" i="3" s="1"/>
  <c r="G316" i="3"/>
  <c r="F315" i="3"/>
  <c r="I315" i="3"/>
  <c r="F310" i="5" l="1"/>
  <c r="M310" i="5" s="1"/>
  <c r="H196" i="4"/>
  <c r="C197" i="4" s="1"/>
  <c r="F196" i="4"/>
  <c r="C192" i="1"/>
  <c r="I196" i="4"/>
  <c r="E283" i="6"/>
  <c r="F283" i="6" s="1"/>
  <c r="C284" i="6" s="1"/>
  <c r="C312" i="5"/>
  <c r="D312" i="5" s="1"/>
  <c r="E311" i="5"/>
  <c r="G317" i="3"/>
  <c r="H317" i="3"/>
  <c r="C318" i="3" s="1"/>
  <c r="F316" i="3"/>
  <c r="I316" i="3"/>
  <c r="F311" i="5" l="1"/>
  <c r="M311" i="5" s="1"/>
  <c r="D192" i="1"/>
  <c r="E192" i="1" s="1"/>
  <c r="F192" i="1" s="1"/>
  <c r="M192" i="1" s="1"/>
  <c r="E197" i="4"/>
  <c r="G197" i="4"/>
  <c r="E284" i="6"/>
  <c r="F284" i="6" s="1"/>
  <c r="C285" i="6" s="1"/>
  <c r="C313" i="5"/>
  <c r="D313" i="5" s="1"/>
  <c r="E312" i="5"/>
  <c r="G318" i="3"/>
  <c r="H318" i="3"/>
  <c r="C319" i="3" s="1"/>
  <c r="F317" i="3"/>
  <c r="I317" i="3"/>
  <c r="F312" i="5" l="1"/>
  <c r="M312" i="5" s="1"/>
  <c r="C193" i="1"/>
  <c r="I197" i="4"/>
  <c r="F197" i="4"/>
  <c r="H197" i="4"/>
  <c r="C198" i="4" s="1"/>
  <c r="E285" i="6"/>
  <c r="F285" i="6" s="1"/>
  <c r="C286" i="6" s="1"/>
  <c r="C314" i="5"/>
  <c r="D314" i="5" s="1"/>
  <c r="E313" i="5"/>
  <c r="F318" i="3"/>
  <c r="I318" i="3"/>
  <c r="G319" i="3"/>
  <c r="H319" i="3"/>
  <c r="C320" i="3" s="1"/>
  <c r="F313" i="5" l="1"/>
  <c r="M313" i="5" s="1"/>
  <c r="D193" i="1"/>
  <c r="E193" i="1" s="1"/>
  <c r="F193" i="1" s="1"/>
  <c r="M193" i="1" s="1"/>
  <c r="E198" i="4"/>
  <c r="G198" i="4"/>
  <c r="E286" i="6"/>
  <c r="F286" i="6" s="1"/>
  <c r="C287" i="6" s="1"/>
  <c r="E314" i="5"/>
  <c r="C315" i="5"/>
  <c r="D315" i="5" s="1"/>
  <c r="H320" i="3"/>
  <c r="C321" i="3" s="1"/>
  <c r="G320" i="3"/>
  <c r="F319" i="3"/>
  <c r="I319" i="3"/>
  <c r="F314" i="5" l="1"/>
  <c r="M314" i="5" s="1"/>
  <c r="C194" i="1"/>
  <c r="I198" i="4"/>
  <c r="H198" i="4"/>
  <c r="C199" i="4" s="1"/>
  <c r="F198" i="4"/>
  <c r="E287" i="6"/>
  <c r="F287" i="6" s="1"/>
  <c r="C288" i="6" s="1"/>
  <c r="C316" i="5"/>
  <c r="D316" i="5" s="1"/>
  <c r="E315" i="5"/>
  <c r="F320" i="3"/>
  <c r="I320" i="3"/>
  <c r="H321" i="3"/>
  <c r="C322" i="3" s="1"/>
  <c r="G321" i="3"/>
  <c r="F315" i="5" l="1"/>
  <c r="M315" i="5" s="1"/>
  <c r="D194" i="1"/>
  <c r="E194" i="1" s="1"/>
  <c r="F194" i="1" s="1"/>
  <c r="M194" i="1" s="1"/>
  <c r="E199" i="4"/>
  <c r="G199" i="4"/>
  <c r="E288" i="6"/>
  <c r="F288" i="6" s="1"/>
  <c r="C289" i="6" s="1"/>
  <c r="C317" i="5"/>
  <c r="D317" i="5" s="1"/>
  <c r="E316" i="5"/>
  <c r="F321" i="3"/>
  <c r="I321" i="3"/>
  <c r="H322" i="3"/>
  <c r="C323" i="3" s="1"/>
  <c r="G322" i="3"/>
  <c r="F316" i="5" l="1"/>
  <c r="M316" i="5" s="1"/>
  <c r="C195" i="1"/>
  <c r="I199" i="4"/>
  <c r="F199" i="4"/>
  <c r="H199" i="4"/>
  <c r="C200" i="4" s="1"/>
  <c r="E289" i="6"/>
  <c r="F289" i="6" s="1"/>
  <c r="C290" i="6" s="1"/>
  <c r="C318" i="5"/>
  <c r="D318" i="5" s="1"/>
  <c r="E317" i="5"/>
  <c r="H323" i="3"/>
  <c r="C324" i="3" s="1"/>
  <c r="G323" i="3"/>
  <c r="F322" i="3"/>
  <c r="I322" i="3"/>
  <c r="F317" i="5" l="1"/>
  <c r="M317" i="5" s="1"/>
  <c r="D195" i="1"/>
  <c r="E195" i="1" s="1"/>
  <c r="F195" i="1" s="1"/>
  <c r="M195" i="1" s="1"/>
  <c r="E200" i="4"/>
  <c r="G200" i="4"/>
  <c r="E290" i="6"/>
  <c r="F290" i="6" s="1"/>
  <c r="C291" i="6" s="1"/>
  <c r="C319" i="5"/>
  <c r="D319" i="5" s="1"/>
  <c r="E318" i="5"/>
  <c r="F323" i="3"/>
  <c r="I323" i="3"/>
  <c r="H324" i="3"/>
  <c r="C325" i="3" s="1"/>
  <c r="G324" i="3"/>
  <c r="F318" i="5" l="1"/>
  <c r="M318" i="5" s="1"/>
  <c r="F200" i="4"/>
  <c r="H200" i="4"/>
  <c r="C201" i="4" s="1"/>
  <c r="C196" i="1"/>
  <c r="I200" i="4"/>
  <c r="E291" i="6"/>
  <c r="F291" i="6" s="1"/>
  <c r="C292" i="6" s="1"/>
  <c r="C320" i="5"/>
  <c r="D320" i="5" s="1"/>
  <c r="E319" i="5"/>
  <c r="F324" i="3"/>
  <c r="I324" i="3"/>
  <c r="G325" i="3"/>
  <c r="H325" i="3"/>
  <c r="C326" i="3" s="1"/>
  <c r="F319" i="5" l="1"/>
  <c r="M319" i="5" s="1"/>
  <c r="D196" i="1"/>
  <c r="E196" i="1" s="1"/>
  <c r="F196" i="1" s="1"/>
  <c r="M196" i="1" s="1"/>
  <c r="E201" i="4"/>
  <c r="G201" i="4"/>
  <c r="E292" i="6"/>
  <c r="F292" i="6" s="1"/>
  <c r="C293" i="6" s="1"/>
  <c r="C321" i="5"/>
  <c r="D321" i="5" s="1"/>
  <c r="E320" i="5"/>
  <c r="G326" i="3"/>
  <c r="H326" i="3"/>
  <c r="C327" i="3" s="1"/>
  <c r="F325" i="3"/>
  <c r="I325" i="3"/>
  <c r="F320" i="5" l="1"/>
  <c r="M320" i="5" s="1"/>
  <c r="C197" i="1"/>
  <c r="I201" i="4"/>
  <c r="F201" i="4"/>
  <c r="H201" i="4"/>
  <c r="C202" i="4" s="1"/>
  <c r="E293" i="6"/>
  <c r="F293" i="6" s="1"/>
  <c r="C294" i="6" s="1"/>
  <c r="C322" i="5"/>
  <c r="D322" i="5" s="1"/>
  <c r="E321" i="5"/>
  <c r="G327" i="3"/>
  <c r="H327" i="3"/>
  <c r="C328" i="3" s="1"/>
  <c r="F326" i="3"/>
  <c r="I326" i="3"/>
  <c r="F321" i="5" l="1"/>
  <c r="M321" i="5" s="1"/>
  <c r="D197" i="1"/>
  <c r="E197" i="1" s="1"/>
  <c r="F197" i="1" s="1"/>
  <c r="M197" i="1" s="1"/>
  <c r="E202" i="4"/>
  <c r="G202" i="4"/>
  <c r="E294" i="6"/>
  <c r="F294" i="6" s="1"/>
  <c r="C295" i="6" s="1"/>
  <c r="E322" i="5"/>
  <c r="C323" i="5"/>
  <c r="D323" i="5" s="1"/>
  <c r="G328" i="3"/>
  <c r="H328" i="3"/>
  <c r="C329" i="3" s="1"/>
  <c r="F327" i="3"/>
  <c r="I327" i="3"/>
  <c r="F322" i="5" l="1"/>
  <c r="M322" i="5" s="1"/>
  <c r="C198" i="1"/>
  <c r="I202" i="4"/>
  <c r="F202" i="4"/>
  <c r="H202" i="4"/>
  <c r="C203" i="4" s="1"/>
  <c r="E295" i="6"/>
  <c r="F295" i="6" s="1"/>
  <c r="C296" i="6" s="1"/>
  <c r="C324" i="5"/>
  <c r="D324" i="5" s="1"/>
  <c r="E323" i="5"/>
  <c r="H329" i="3"/>
  <c r="C330" i="3" s="1"/>
  <c r="G329" i="3"/>
  <c r="F328" i="3"/>
  <c r="I328" i="3"/>
  <c r="F323" i="5" l="1"/>
  <c r="M323" i="5" s="1"/>
  <c r="D198" i="1"/>
  <c r="E198" i="1" s="1"/>
  <c r="F198" i="1" s="1"/>
  <c r="M198" i="1" s="1"/>
  <c r="E203" i="4"/>
  <c r="G203" i="4"/>
  <c r="E296" i="6"/>
  <c r="F296" i="6" s="1"/>
  <c r="C297" i="6" s="1"/>
  <c r="E324" i="5"/>
  <c r="C325" i="5"/>
  <c r="D325" i="5" s="1"/>
  <c r="F329" i="3"/>
  <c r="I329" i="3"/>
  <c r="H330" i="3"/>
  <c r="C331" i="3" s="1"/>
  <c r="G330" i="3"/>
  <c r="F324" i="5" l="1"/>
  <c r="M324" i="5" s="1"/>
  <c r="C199" i="1"/>
  <c r="I203" i="4"/>
  <c r="H203" i="4"/>
  <c r="C204" i="4" s="1"/>
  <c r="F203" i="4"/>
  <c r="E297" i="6"/>
  <c r="F297" i="6" s="1"/>
  <c r="C298" i="6" s="1"/>
  <c r="E325" i="5"/>
  <c r="C326" i="5"/>
  <c r="D326" i="5" s="1"/>
  <c r="F330" i="3"/>
  <c r="I330" i="3"/>
  <c r="G331" i="3"/>
  <c r="H331" i="3"/>
  <c r="C332" i="3" s="1"/>
  <c r="F325" i="5" l="1"/>
  <c r="M325" i="5" s="1"/>
  <c r="D199" i="1"/>
  <c r="E199" i="1" s="1"/>
  <c r="F199" i="1" s="1"/>
  <c r="M199" i="1" s="1"/>
  <c r="E204" i="4"/>
  <c r="G204" i="4"/>
  <c r="E298" i="6"/>
  <c r="F298" i="6" s="1"/>
  <c r="C299" i="6" s="1"/>
  <c r="C327" i="5"/>
  <c r="D327" i="5" s="1"/>
  <c r="E326" i="5"/>
  <c r="G332" i="3"/>
  <c r="H332" i="3"/>
  <c r="C333" i="3" s="1"/>
  <c r="F331" i="3"/>
  <c r="I331" i="3"/>
  <c r="F326" i="5" l="1"/>
  <c r="M326" i="5" s="1"/>
  <c r="C200" i="1"/>
  <c r="I204" i="4"/>
  <c r="H204" i="4"/>
  <c r="C205" i="4" s="1"/>
  <c r="F204" i="4"/>
  <c r="E299" i="6"/>
  <c r="F299" i="6" s="1"/>
  <c r="C300" i="6" s="1"/>
  <c r="C328" i="5"/>
  <c r="D328" i="5" s="1"/>
  <c r="E327" i="5"/>
  <c r="F332" i="3"/>
  <c r="I332" i="3"/>
  <c r="H333" i="3"/>
  <c r="C334" i="3" s="1"/>
  <c r="G333" i="3"/>
  <c r="F327" i="5" l="1"/>
  <c r="M327" i="5" s="1"/>
  <c r="D200" i="1"/>
  <c r="E200" i="1" s="1"/>
  <c r="F200" i="1" s="1"/>
  <c r="M200" i="1" s="1"/>
  <c r="E205" i="4"/>
  <c r="G205" i="4"/>
  <c r="E300" i="6"/>
  <c r="F300" i="6" s="1"/>
  <c r="C301" i="6" s="1"/>
  <c r="C329" i="5"/>
  <c r="D329" i="5" s="1"/>
  <c r="E328" i="5"/>
  <c r="G334" i="3"/>
  <c r="H334" i="3"/>
  <c r="C335" i="3" s="1"/>
  <c r="F333" i="3"/>
  <c r="I333" i="3"/>
  <c r="F328" i="5" l="1"/>
  <c r="M328" i="5" s="1"/>
  <c r="F205" i="4"/>
  <c r="H205" i="4"/>
  <c r="C206" i="4" s="1"/>
  <c r="C201" i="1"/>
  <c r="I205" i="4"/>
  <c r="E301" i="6"/>
  <c r="F301" i="6" s="1"/>
  <c r="C302" i="6" s="1"/>
  <c r="E329" i="5"/>
  <c r="C330" i="5"/>
  <c r="D330" i="5" s="1"/>
  <c r="G335" i="3"/>
  <c r="H335" i="3"/>
  <c r="C336" i="3" s="1"/>
  <c r="F334" i="3"/>
  <c r="I334" i="3"/>
  <c r="F329" i="5" l="1"/>
  <c r="M329" i="5" s="1"/>
  <c r="D201" i="1"/>
  <c r="E201" i="1" s="1"/>
  <c r="F201" i="1" s="1"/>
  <c r="M201" i="1" s="1"/>
  <c r="E206" i="4"/>
  <c r="G206" i="4"/>
  <c r="E302" i="6"/>
  <c r="F302" i="6" s="1"/>
  <c r="C303" i="6" s="1"/>
  <c r="C331" i="5"/>
  <c r="D331" i="5" s="1"/>
  <c r="E330" i="5"/>
  <c r="G336" i="3"/>
  <c r="H336" i="3"/>
  <c r="C337" i="3" s="1"/>
  <c r="F335" i="3"/>
  <c r="I335" i="3"/>
  <c r="F330" i="5" l="1"/>
  <c r="M330" i="5" s="1"/>
  <c r="C202" i="1"/>
  <c r="I206" i="4"/>
  <c r="H206" i="4"/>
  <c r="C207" i="4" s="1"/>
  <c r="F206" i="4"/>
  <c r="E303" i="6"/>
  <c r="F303" i="6" s="1"/>
  <c r="C304" i="6" s="1"/>
  <c r="C332" i="5"/>
  <c r="D332" i="5" s="1"/>
  <c r="E331" i="5"/>
  <c r="G337" i="3"/>
  <c r="H337" i="3"/>
  <c r="C338" i="3" s="1"/>
  <c r="F336" i="3"/>
  <c r="I336" i="3"/>
  <c r="F331" i="5" l="1"/>
  <c r="M331" i="5" s="1"/>
  <c r="D202" i="1"/>
  <c r="E202" i="1" s="1"/>
  <c r="F202" i="1" s="1"/>
  <c r="M202" i="1" s="1"/>
  <c r="E207" i="4"/>
  <c r="G207" i="4"/>
  <c r="E304" i="6"/>
  <c r="F304" i="6" s="1"/>
  <c r="C305" i="6" s="1"/>
  <c r="C333" i="5"/>
  <c r="D333" i="5" s="1"/>
  <c r="E332" i="5"/>
  <c r="G338" i="3"/>
  <c r="H338" i="3"/>
  <c r="C339" i="3" s="1"/>
  <c r="F337" i="3"/>
  <c r="I337" i="3"/>
  <c r="F332" i="5" l="1"/>
  <c r="M332" i="5" s="1"/>
  <c r="C203" i="1"/>
  <c r="I207" i="4"/>
  <c r="F207" i="4"/>
  <c r="H207" i="4"/>
  <c r="C208" i="4" s="1"/>
  <c r="E305" i="6"/>
  <c r="F305" i="6" s="1"/>
  <c r="C306" i="6" s="1"/>
  <c r="C334" i="5"/>
  <c r="D334" i="5" s="1"/>
  <c r="E333" i="5"/>
  <c r="F338" i="3"/>
  <c r="I338" i="3"/>
  <c r="G339" i="3"/>
  <c r="H339" i="3"/>
  <c r="C340" i="3" s="1"/>
  <c r="F333" i="5" l="1"/>
  <c r="M333" i="5" s="1"/>
  <c r="D203" i="1"/>
  <c r="E203" i="1" s="1"/>
  <c r="F203" i="1" s="1"/>
  <c r="M203" i="1" s="1"/>
  <c r="E208" i="4"/>
  <c r="G208" i="4"/>
  <c r="E306" i="6"/>
  <c r="F306" i="6" s="1"/>
  <c r="C307" i="6" s="1"/>
  <c r="C335" i="5"/>
  <c r="D335" i="5" s="1"/>
  <c r="E334" i="5"/>
  <c r="G340" i="3"/>
  <c r="H340" i="3"/>
  <c r="C341" i="3" s="1"/>
  <c r="F339" i="3"/>
  <c r="I339" i="3"/>
  <c r="F334" i="5" l="1"/>
  <c r="M334" i="5" s="1"/>
  <c r="C204" i="1"/>
  <c r="I208" i="4"/>
  <c r="H208" i="4"/>
  <c r="C209" i="4" s="1"/>
  <c r="F208" i="4"/>
  <c r="E307" i="6"/>
  <c r="F307" i="6" s="1"/>
  <c r="C308" i="6" s="1"/>
  <c r="E335" i="5"/>
  <c r="C336" i="5"/>
  <c r="D336" i="5" s="1"/>
  <c r="G341" i="3"/>
  <c r="H341" i="3"/>
  <c r="C342" i="3" s="1"/>
  <c r="F340" i="3"/>
  <c r="I340" i="3"/>
  <c r="F335" i="5" l="1"/>
  <c r="M335" i="5" s="1"/>
  <c r="D204" i="1"/>
  <c r="E204" i="1" s="1"/>
  <c r="F204" i="1" s="1"/>
  <c r="M204" i="1" s="1"/>
  <c r="E209" i="4"/>
  <c r="G209" i="4"/>
  <c r="E308" i="6"/>
  <c r="F308" i="6" s="1"/>
  <c r="C309" i="6" s="1"/>
  <c r="C337" i="5"/>
  <c r="D337" i="5" s="1"/>
  <c r="E336" i="5"/>
  <c r="G342" i="3"/>
  <c r="H342" i="3"/>
  <c r="C343" i="3" s="1"/>
  <c r="F341" i="3"/>
  <c r="I341" i="3"/>
  <c r="F336" i="5" l="1"/>
  <c r="M336" i="5" s="1"/>
  <c r="C205" i="1"/>
  <c r="I209" i="4"/>
  <c r="F209" i="4"/>
  <c r="H209" i="4"/>
  <c r="C210" i="4" s="1"/>
  <c r="E309" i="6"/>
  <c r="F309" i="6" s="1"/>
  <c r="C310" i="6" s="1"/>
  <c r="C338" i="5"/>
  <c r="D338" i="5" s="1"/>
  <c r="E337" i="5"/>
  <c r="G343" i="3"/>
  <c r="H343" i="3"/>
  <c r="C344" i="3" s="1"/>
  <c r="F342" i="3"/>
  <c r="I342" i="3"/>
  <c r="F337" i="5" l="1"/>
  <c r="M337" i="5" s="1"/>
  <c r="D205" i="1"/>
  <c r="E205" i="1" s="1"/>
  <c r="F205" i="1" s="1"/>
  <c r="M205" i="1" s="1"/>
  <c r="E210" i="4"/>
  <c r="G210" i="4"/>
  <c r="E310" i="6"/>
  <c r="F310" i="6" s="1"/>
  <c r="C311" i="6" s="1"/>
  <c r="C339" i="5"/>
  <c r="D339" i="5" s="1"/>
  <c r="E338" i="5"/>
  <c r="G344" i="3"/>
  <c r="H344" i="3"/>
  <c r="C345" i="3" s="1"/>
  <c r="F343" i="3"/>
  <c r="I343" i="3"/>
  <c r="F338" i="5" l="1"/>
  <c r="M338" i="5" s="1"/>
  <c r="H210" i="4"/>
  <c r="C211" i="4" s="1"/>
  <c r="F210" i="4"/>
  <c r="C206" i="1"/>
  <c r="I210" i="4"/>
  <c r="E311" i="6"/>
  <c r="F311" i="6" s="1"/>
  <c r="C312" i="6" s="1"/>
  <c r="C340" i="5"/>
  <c r="D340" i="5" s="1"/>
  <c r="E339" i="5"/>
  <c r="H345" i="3"/>
  <c r="C346" i="3" s="1"/>
  <c r="G345" i="3"/>
  <c r="F344" i="3"/>
  <c r="I344" i="3"/>
  <c r="F339" i="5" l="1"/>
  <c r="M339" i="5" s="1"/>
  <c r="D206" i="1"/>
  <c r="E206" i="1" s="1"/>
  <c r="F206" i="1" s="1"/>
  <c r="M206" i="1" s="1"/>
  <c r="G211" i="4"/>
  <c r="E211" i="4"/>
  <c r="E312" i="6"/>
  <c r="F312" i="6" s="1"/>
  <c r="C313" i="6" s="1"/>
  <c r="C341" i="5"/>
  <c r="D341" i="5" s="1"/>
  <c r="E340" i="5"/>
  <c r="F345" i="3"/>
  <c r="I345" i="3"/>
  <c r="G346" i="3"/>
  <c r="H346" i="3"/>
  <c r="C347" i="3" s="1"/>
  <c r="F340" i="5" l="1"/>
  <c r="M340" i="5" s="1"/>
  <c r="H211" i="4"/>
  <c r="C212" i="4" s="1"/>
  <c r="F211" i="4"/>
  <c r="C207" i="1"/>
  <c r="I211" i="4"/>
  <c r="E313" i="6"/>
  <c r="F313" i="6" s="1"/>
  <c r="C314" i="6" s="1"/>
  <c r="C342" i="5"/>
  <c r="D342" i="5" s="1"/>
  <c r="E341" i="5"/>
  <c r="G347" i="3"/>
  <c r="H347" i="3"/>
  <c r="C348" i="3" s="1"/>
  <c r="F346" i="3"/>
  <c r="I346" i="3"/>
  <c r="F341" i="5" l="1"/>
  <c r="M341" i="5" s="1"/>
  <c r="D207" i="1"/>
  <c r="E207" i="1" s="1"/>
  <c r="F207" i="1" s="1"/>
  <c r="M207" i="1" s="1"/>
  <c r="E212" i="4"/>
  <c r="G212" i="4"/>
  <c r="E314" i="6"/>
  <c r="F314" i="6" s="1"/>
  <c r="C315" i="6" s="1"/>
  <c r="C343" i="5"/>
  <c r="D343" i="5" s="1"/>
  <c r="E342" i="5"/>
  <c r="G348" i="3"/>
  <c r="H348" i="3"/>
  <c r="C349" i="3" s="1"/>
  <c r="F347" i="3"/>
  <c r="I347" i="3"/>
  <c r="F342" i="5" l="1"/>
  <c r="M342" i="5" s="1"/>
  <c r="H212" i="4"/>
  <c r="C213" i="4" s="1"/>
  <c r="F212" i="4"/>
  <c r="C208" i="1"/>
  <c r="I212" i="4"/>
  <c r="E315" i="6"/>
  <c r="F315" i="6" s="1"/>
  <c r="C316" i="6" s="1"/>
  <c r="C344" i="5"/>
  <c r="D344" i="5" s="1"/>
  <c r="E343" i="5"/>
  <c r="H349" i="3"/>
  <c r="C350" i="3" s="1"/>
  <c r="G349" i="3"/>
  <c r="F348" i="3"/>
  <c r="I348" i="3"/>
  <c r="F343" i="5" l="1"/>
  <c r="M343" i="5" s="1"/>
  <c r="D208" i="1"/>
  <c r="E208" i="1" s="1"/>
  <c r="F208" i="1" s="1"/>
  <c r="M208" i="1" s="1"/>
  <c r="G213" i="4"/>
  <c r="E213" i="4"/>
  <c r="E316" i="6"/>
  <c r="F316" i="6" s="1"/>
  <c r="C317" i="6" s="1"/>
  <c r="C345" i="5"/>
  <c r="D345" i="5" s="1"/>
  <c r="E344" i="5"/>
  <c r="F349" i="3"/>
  <c r="I349" i="3"/>
  <c r="G350" i="3"/>
  <c r="H350" i="3"/>
  <c r="C351" i="3" s="1"/>
  <c r="F344" i="5" l="1"/>
  <c r="M344" i="5" s="1"/>
  <c r="H213" i="4"/>
  <c r="C214" i="4" s="1"/>
  <c r="F213" i="4"/>
  <c r="C209" i="1"/>
  <c r="I213" i="4"/>
  <c r="E317" i="6"/>
  <c r="F317" i="6" s="1"/>
  <c r="C318" i="6" s="1"/>
  <c r="C346" i="5"/>
  <c r="D346" i="5" s="1"/>
  <c r="E345" i="5"/>
  <c r="F350" i="3"/>
  <c r="I350" i="3"/>
  <c r="H351" i="3"/>
  <c r="C352" i="3" s="1"/>
  <c r="G351" i="3"/>
  <c r="F345" i="5" l="1"/>
  <c r="M345" i="5" s="1"/>
  <c r="D209" i="1"/>
  <c r="E209" i="1" s="1"/>
  <c r="F209" i="1" s="1"/>
  <c r="M209" i="1" s="1"/>
  <c r="E214" i="4"/>
  <c r="G214" i="4"/>
  <c r="E318" i="6"/>
  <c r="F318" i="6" s="1"/>
  <c r="C319" i="6" s="1"/>
  <c r="C347" i="5"/>
  <c r="D347" i="5" s="1"/>
  <c r="E346" i="5"/>
  <c r="G352" i="3"/>
  <c r="H352" i="3"/>
  <c r="C353" i="3" s="1"/>
  <c r="F351" i="3"/>
  <c r="I351" i="3"/>
  <c r="F346" i="5" l="1"/>
  <c r="M346" i="5" s="1"/>
  <c r="C210" i="1"/>
  <c r="I214" i="4"/>
  <c r="H214" i="4"/>
  <c r="C215" i="4" s="1"/>
  <c r="F214" i="4"/>
  <c r="E319" i="6"/>
  <c r="F319" i="6" s="1"/>
  <c r="C320" i="6" s="1"/>
  <c r="C348" i="5"/>
  <c r="D348" i="5" s="1"/>
  <c r="E347" i="5"/>
  <c r="G353" i="3"/>
  <c r="H353" i="3"/>
  <c r="C354" i="3" s="1"/>
  <c r="F352" i="3"/>
  <c r="I352" i="3"/>
  <c r="F347" i="5" l="1"/>
  <c r="M347" i="5" s="1"/>
  <c r="D210" i="1"/>
  <c r="E210" i="1" s="1"/>
  <c r="F210" i="1" s="1"/>
  <c r="M210" i="1" s="1"/>
  <c r="E215" i="4"/>
  <c r="G215" i="4"/>
  <c r="E320" i="6"/>
  <c r="F320" i="6" s="1"/>
  <c r="C321" i="6" s="1"/>
  <c r="C349" i="5"/>
  <c r="D349" i="5" s="1"/>
  <c r="E348" i="5"/>
  <c r="G354" i="3"/>
  <c r="H354" i="3"/>
  <c r="C355" i="3" s="1"/>
  <c r="F353" i="3"/>
  <c r="I353" i="3"/>
  <c r="F348" i="5" l="1"/>
  <c r="M348" i="5" s="1"/>
  <c r="H215" i="4"/>
  <c r="C216" i="4" s="1"/>
  <c r="F215" i="4"/>
  <c r="C211" i="1"/>
  <c r="I215" i="4"/>
  <c r="E321" i="6"/>
  <c r="F321" i="6" s="1"/>
  <c r="C322" i="6" s="1"/>
  <c r="C350" i="5"/>
  <c r="D350" i="5" s="1"/>
  <c r="E349" i="5"/>
  <c r="F354" i="3"/>
  <c r="I354" i="3"/>
  <c r="G355" i="3"/>
  <c r="H355" i="3"/>
  <c r="C356" i="3" s="1"/>
  <c r="F349" i="5" l="1"/>
  <c r="M349" i="5" s="1"/>
  <c r="D211" i="1"/>
  <c r="E211" i="1" s="1"/>
  <c r="F211" i="1" s="1"/>
  <c r="M211" i="1" s="1"/>
  <c r="E216" i="4"/>
  <c r="G216" i="4"/>
  <c r="E322" i="6"/>
  <c r="F322" i="6" s="1"/>
  <c r="C323" i="6" s="1"/>
  <c r="C351" i="5"/>
  <c r="D351" i="5" s="1"/>
  <c r="E350" i="5"/>
  <c r="F355" i="3"/>
  <c r="I355" i="3"/>
  <c r="H356" i="3"/>
  <c r="C357" i="3" s="1"/>
  <c r="G356" i="3"/>
  <c r="F350" i="5" l="1"/>
  <c r="M350" i="5" s="1"/>
  <c r="C212" i="1"/>
  <c r="I216" i="4"/>
  <c r="F216" i="4"/>
  <c r="H216" i="4"/>
  <c r="C217" i="4" s="1"/>
  <c r="E323" i="6"/>
  <c r="F323" i="6" s="1"/>
  <c r="C324" i="6" s="1"/>
  <c r="C352" i="5"/>
  <c r="D352" i="5" s="1"/>
  <c r="E351" i="5"/>
  <c r="F356" i="3"/>
  <c r="I356" i="3"/>
  <c r="G357" i="3"/>
  <c r="H357" i="3"/>
  <c r="C358" i="3" s="1"/>
  <c r="F351" i="5" l="1"/>
  <c r="M351" i="5" s="1"/>
  <c r="D212" i="1"/>
  <c r="E212" i="1" s="1"/>
  <c r="F212" i="1" s="1"/>
  <c r="M212" i="1" s="1"/>
  <c r="E217" i="4"/>
  <c r="G217" i="4"/>
  <c r="E324" i="6"/>
  <c r="F324" i="6" s="1"/>
  <c r="C325" i="6" s="1"/>
  <c r="C353" i="5"/>
  <c r="D353" i="5" s="1"/>
  <c r="E352" i="5"/>
  <c r="G358" i="3"/>
  <c r="H358" i="3"/>
  <c r="C359" i="3" s="1"/>
  <c r="F357" i="3"/>
  <c r="I357" i="3"/>
  <c r="F352" i="5" l="1"/>
  <c r="M352" i="5" s="1"/>
  <c r="C213" i="1"/>
  <c r="I217" i="4"/>
  <c r="H217" i="4"/>
  <c r="C218" i="4" s="1"/>
  <c r="F217" i="4"/>
  <c r="E325" i="6"/>
  <c r="F325" i="6" s="1"/>
  <c r="C326" i="6" s="1"/>
  <c r="C354" i="5"/>
  <c r="D354" i="5" s="1"/>
  <c r="E353" i="5"/>
  <c r="G359" i="3"/>
  <c r="H359" i="3"/>
  <c r="C360" i="3" s="1"/>
  <c r="F358" i="3"/>
  <c r="I358" i="3"/>
  <c r="F353" i="5" l="1"/>
  <c r="M353" i="5" s="1"/>
  <c r="D213" i="1"/>
  <c r="E213" i="1" s="1"/>
  <c r="F213" i="1" s="1"/>
  <c r="M213" i="1" s="1"/>
  <c r="E218" i="4"/>
  <c r="G218" i="4"/>
  <c r="E326" i="6"/>
  <c r="F326" i="6" s="1"/>
  <c r="C327" i="6" s="1"/>
  <c r="C355" i="5"/>
  <c r="D355" i="5" s="1"/>
  <c r="E354" i="5"/>
  <c r="G360" i="3"/>
  <c r="H360" i="3"/>
  <c r="C361" i="3" s="1"/>
  <c r="F359" i="3"/>
  <c r="I359" i="3"/>
  <c r="F354" i="5" l="1"/>
  <c r="M354" i="5" s="1"/>
  <c r="C214" i="1"/>
  <c r="I218" i="4"/>
  <c r="F218" i="4"/>
  <c r="H218" i="4"/>
  <c r="C219" i="4" s="1"/>
  <c r="E327" i="6"/>
  <c r="F327" i="6" s="1"/>
  <c r="C328" i="6" s="1"/>
  <c r="C356" i="5"/>
  <c r="D356" i="5" s="1"/>
  <c r="E355" i="5"/>
  <c r="F360" i="3"/>
  <c r="I360" i="3"/>
  <c r="H361" i="3"/>
  <c r="C362" i="3" s="1"/>
  <c r="G361" i="3"/>
  <c r="F355" i="5" l="1"/>
  <c r="M355" i="5" s="1"/>
  <c r="D214" i="1"/>
  <c r="E214" i="1" s="1"/>
  <c r="F214" i="1" s="1"/>
  <c r="M214" i="1" s="1"/>
  <c r="E219" i="4"/>
  <c r="G219" i="4"/>
  <c r="E328" i="6"/>
  <c r="F328" i="6" s="1"/>
  <c r="C329" i="6" s="1"/>
  <c r="C357" i="5"/>
  <c r="D357" i="5" s="1"/>
  <c r="E356" i="5"/>
  <c r="F361" i="3"/>
  <c r="I361" i="3"/>
  <c r="H362" i="3"/>
  <c r="C363" i="3" s="1"/>
  <c r="G362" i="3"/>
  <c r="F356" i="5" l="1"/>
  <c r="M356" i="5" s="1"/>
  <c r="C215" i="1"/>
  <c r="I219" i="4"/>
  <c r="F219" i="4"/>
  <c r="H219" i="4"/>
  <c r="C220" i="4" s="1"/>
  <c r="E329" i="6"/>
  <c r="F329" i="6" s="1"/>
  <c r="C330" i="6" s="1"/>
  <c r="E357" i="5"/>
  <c r="C358" i="5"/>
  <c r="D358" i="5" s="1"/>
  <c r="F362" i="3"/>
  <c r="I362" i="3"/>
  <c r="G363" i="3"/>
  <c r="H363" i="3"/>
  <c r="C364" i="3" s="1"/>
  <c r="F357" i="5" l="1"/>
  <c r="M357" i="5" s="1"/>
  <c r="D215" i="1"/>
  <c r="E215" i="1" s="1"/>
  <c r="F215" i="1" s="1"/>
  <c r="M215" i="1" s="1"/>
  <c r="E220" i="4"/>
  <c r="G220" i="4"/>
  <c r="E330" i="6"/>
  <c r="F330" i="6" s="1"/>
  <c r="C331" i="6" s="1"/>
  <c r="C359" i="5"/>
  <c r="D359" i="5" s="1"/>
  <c r="E358" i="5"/>
  <c r="G364" i="3"/>
  <c r="H364" i="3"/>
  <c r="C365" i="3" s="1"/>
  <c r="F363" i="3"/>
  <c r="I363" i="3"/>
  <c r="F358" i="5" l="1"/>
  <c r="M358" i="5" s="1"/>
  <c r="C216" i="1"/>
  <c r="I220" i="4"/>
  <c r="H220" i="4"/>
  <c r="C221" i="4" s="1"/>
  <c r="F220" i="4"/>
  <c r="E331" i="6"/>
  <c r="F331" i="6" s="1"/>
  <c r="C332" i="6" s="1"/>
  <c r="C360" i="5"/>
  <c r="D360" i="5" s="1"/>
  <c r="E359" i="5"/>
  <c r="G365" i="3"/>
  <c r="H365" i="3"/>
  <c r="C366" i="3" s="1"/>
  <c r="F364" i="3"/>
  <c r="I364" i="3"/>
  <c r="F359" i="5" l="1"/>
  <c r="M359" i="5" s="1"/>
  <c r="D216" i="1"/>
  <c r="E216" i="1" s="1"/>
  <c r="F216" i="1" s="1"/>
  <c r="M216" i="1" s="1"/>
  <c r="E221" i="4"/>
  <c r="G221" i="4"/>
  <c r="E332" i="6"/>
  <c r="F332" i="6" s="1"/>
  <c r="C333" i="6" s="1"/>
  <c r="C361" i="5"/>
  <c r="D361" i="5" s="1"/>
  <c r="E360" i="5"/>
  <c r="F365" i="3"/>
  <c r="I365" i="3"/>
  <c r="G366" i="3"/>
  <c r="H366" i="3"/>
  <c r="C367" i="3" s="1"/>
  <c r="F360" i="5" l="1"/>
  <c r="M360" i="5" s="1"/>
  <c r="C217" i="1"/>
  <c r="I221" i="4"/>
  <c r="H221" i="4"/>
  <c r="C222" i="4" s="1"/>
  <c r="F221" i="4"/>
  <c r="E333" i="6"/>
  <c r="F333" i="6" s="1"/>
  <c r="C334" i="6" s="1"/>
  <c r="C362" i="5"/>
  <c r="D362" i="5" s="1"/>
  <c r="E361" i="5"/>
  <c r="G367" i="3"/>
  <c r="H367" i="3"/>
  <c r="C368" i="3" s="1"/>
  <c r="F366" i="3"/>
  <c r="I366" i="3"/>
  <c r="F361" i="5" l="1"/>
  <c r="M361" i="5" s="1"/>
  <c r="D217" i="1"/>
  <c r="E217" i="1" s="1"/>
  <c r="F217" i="1" s="1"/>
  <c r="M217" i="1" s="1"/>
  <c r="E222" i="4"/>
  <c r="G222" i="4"/>
  <c r="E334" i="6"/>
  <c r="F334" i="6" s="1"/>
  <c r="C335" i="6" s="1"/>
  <c r="C363" i="5"/>
  <c r="D363" i="5" s="1"/>
  <c r="E362" i="5"/>
  <c r="G368" i="3"/>
  <c r="H368" i="3"/>
  <c r="C369" i="3" s="1"/>
  <c r="F367" i="3"/>
  <c r="I367" i="3"/>
  <c r="F362" i="5" l="1"/>
  <c r="M362" i="5" s="1"/>
  <c r="C218" i="1"/>
  <c r="I222" i="4"/>
  <c r="F222" i="4"/>
  <c r="H222" i="4"/>
  <c r="C223" i="4" s="1"/>
  <c r="E335" i="6"/>
  <c r="F335" i="6" s="1"/>
  <c r="C336" i="6" s="1"/>
  <c r="C364" i="5"/>
  <c r="D364" i="5" s="1"/>
  <c r="E363" i="5"/>
  <c r="G369" i="3"/>
  <c r="H369" i="3"/>
  <c r="C370" i="3" s="1"/>
  <c r="F368" i="3"/>
  <c r="I368" i="3"/>
  <c r="F363" i="5" l="1"/>
  <c r="M363" i="5" s="1"/>
  <c r="D218" i="1"/>
  <c r="E218" i="1" s="1"/>
  <c r="F218" i="1" s="1"/>
  <c r="M218" i="1" s="1"/>
  <c r="E223" i="4"/>
  <c r="G223" i="4"/>
  <c r="E336" i="6"/>
  <c r="F336" i="6" s="1"/>
  <c r="C337" i="6" s="1"/>
  <c r="E364" i="5"/>
  <c r="C365" i="5"/>
  <c r="D365" i="5" s="1"/>
  <c r="G370" i="3"/>
  <c r="H370" i="3"/>
  <c r="C371" i="3" s="1"/>
  <c r="F369" i="3"/>
  <c r="I369" i="3"/>
  <c r="F364" i="5" l="1"/>
  <c r="M364" i="5" s="1"/>
  <c r="C219" i="1"/>
  <c r="I223" i="4"/>
  <c r="F223" i="4"/>
  <c r="H223" i="4"/>
  <c r="C224" i="4" s="1"/>
  <c r="E337" i="6"/>
  <c r="F337" i="6" s="1"/>
  <c r="C338" i="6" s="1"/>
  <c r="D4" i="5"/>
  <c r="B24" i="8" s="1"/>
  <c r="C4" i="5"/>
  <c r="B23" i="8" s="1"/>
  <c r="G371" i="3"/>
  <c r="H371" i="3"/>
  <c r="F370" i="3"/>
  <c r="I370" i="3"/>
  <c r="D219" i="1" l="1"/>
  <c r="E219" i="1" s="1"/>
  <c r="F219" i="1" s="1"/>
  <c r="M219" i="1" s="1"/>
  <c r="E224" i="4"/>
  <c r="G224" i="4"/>
  <c r="B25" i="8"/>
  <c r="E338" i="6"/>
  <c r="F338" i="6" s="1"/>
  <c r="C339" i="6" s="1"/>
  <c r="E365" i="5"/>
  <c r="F365" i="5" s="1"/>
  <c r="F371" i="3"/>
  <c r="I371" i="3"/>
  <c r="C220" i="1" l="1"/>
  <c r="I224" i="4"/>
  <c r="F224" i="4"/>
  <c r="H224" i="4"/>
  <c r="C225" i="4" s="1"/>
  <c r="E339" i="6"/>
  <c r="F339" i="6" s="1"/>
  <c r="C340" i="6" s="1"/>
  <c r="E4" i="5"/>
  <c r="D220" i="1" l="1"/>
  <c r="E220" i="1" s="1"/>
  <c r="F220" i="1" s="1"/>
  <c r="M220" i="1" s="1"/>
  <c r="E225" i="4"/>
  <c r="G225" i="4"/>
  <c r="E340" i="6"/>
  <c r="F340" i="6" s="1"/>
  <c r="C341" i="6" s="1"/>
  <c r="F4" i="5"/>
  <c r="B27" i="8" s="1"/>
  <c r="M365" i="5"/>
  <c r="M4" i="5" s="1"/>
  <c r="B36" i="8" l="1"/>
  <c r="C221" i="1"/>
  <c r="I225" i="4"/>
  <c r="F225" i="4"/>
  <c r="H225" i="4"/>
  <c r="C226" i="4" s="1"/>
  <c r="E341" i="6"/>
  <c r="F341" i="6" s="1"/>
  <c r="C342" i="6" s="1"/>
  <c r="D221" i="1" l="1"/>
  <c r="E221" i="1" s="1"/>
  <c r="F221" i="1" s="1"/>
  <c r="M221" i="1" s="1"/>
  <c r="E226" i="4"/>
  <c r="G226" i="4"/>
  <c r="E342" i="6"/>
  <c r="F342" i="6" s="1"/>
  <c r="C343" i="6" s="1"/>
  <c r="C222" i="1" l="1"/>
  <c r="I226" i="4"/>
  <c r="F226" i="4"/>
  <c r="H226" i="4"/>
  <c r="C227" i="4" s="1"/>
  <c r="E343" i="6"/>
  <c r="F343" i="6" s="1"/>
  <c r="C344" i="6" s="1"/>
  <c r="D222" i="1" l="1"/>
  <c r="E222" i="1" s="1"/>
  <c r="F222" i="1" s="1"/>
  <c r="M222" i="1" s="1"/>
  <c r="E227" i="4"/>
  <c r="G227" i="4"/>
  <c r="E344" i="6"/>
  <c r="F344" i="6" s="1"/>
  <c r="C345" i="6" s="1"/>
  <c r="C223" i="1" l="1"/>
  <c r="I227" i="4"/>
  <c r="H227" i="4"/>
  <c r="C228" i="4" s="1"/>
  <c r="F227" i="4"/>
  <c r="E345" i="6"/>
  <c r="F345" i="6" s="1"/>
  <c r="C346" i="6" s="1"/>
  <c r="D223" i="1" l="1"/>
  <c r="E223" i="1" s="1"/>
  <c r="F223" i="1" s="1"/>
  <c r="M223" i="1" s="1"/>
  <c r="E228" i="4"/>
  <c r="G228" i="4"/>
  <c r="E346" i="6"/>
  <c r="F346" i="6" s="1"/>
  <c r="C347" i="6" s="1"/>
  <c r="C224" i="1" l="1"/>
  <c r="I228" i="4"/>
  <c r="H228" i="4"/>
  <c r="C229" i="4" s="1"/>
  <c r="F228" i="4"/>
  <c r="E347" i="6"/>
  <c r="F347" i="6" s="1"/>
  <c r="C348" i="6" s="1"/>
  <c r="D224" i="1" l="1"/>
  <c r="E224" i="1" s="1"/>
  <c r="F224" i="1" s="1"/>
  <c r="M224" i="1" s="1"/>
  <c r="E229" i="4"/>
  <c r="G229" i="4"/>
  <c r="E348" i="6"/>
  <c r="F348" i="6" s="1"/>
  <c r="C349" i="6" s="1"/>
  <c r="C225" i="1" l="1"/>
  <c r="I229" i="4"/>
  <c r="H229" i="4"/>
  <c r="C230" i="4" s="1"/>
  <c r="F229" i="4"/>
  <c r="E349" i="6"/>
  <c r="F349" i="6" s="1"/>
  <c r="C350" i="6" s="1"/>
  <c r="D225" i="1" l="1"/>
  <c r="E225" i="1" s="1"/>
  <c r="F225" i="1" s="1"/>
  <c r="M225" i="1" s="1"/>
  <c r="E230" i="4"/>
  <c r="G230" i="4"/>
  <c r="E350" i="6"/>
  <c r="F350" i="6" s="1"/>
  <c r="C351" i="6" s="1"/>
  <c r="C226" i="1" l="1"/>
  <c r="I230" i="4"/>
  <c r="H230" i="4"/>
  <c r="C231" i="4" s="1"/>
  <c r="F230" i="4"/>
  <c r="E351" i="6"/>
  <c r="F351" i="6" s="1"/>
  <c r="C352" i="6" s="1"/>
  <c r="D226" i="1" l="1"/>
  <c r="E226" i="1" s="1"/>
  <c r="F226" i="1" s="1"/>
  <c r="M226" i="1" s="1"/>
  <c r="E231" i="4"/>
  <c r="G231" i="4"/>
  <c r="E352" i="6"/>
  <c r="F352" i="6" s="1"/>
  <c r="C353" i="6" s="1"/>
  <c r="C227" i="1" l="1"/>
  <c r="I231" i="4"/>
  <c r="H231" i="4"/>
  <c r="C232" i="4" s="1"/>
  <c r="F231" i="4"/>
  <c r="E353" i="6"/>
  <c r="F353" i="6" s="1"/>
  <c r="C354" i="6" s="1"/>
  <c r="D227" i="1" l="1"/>
  <c r="E227" i="1" s="1"/>
  <c r="F227" i="1" s="1"/>
  <c r="M227" i="1" s="1"/>
  <c r="E232" i="4"/>
  <c r="G232" i="4"/>
  <c r="E354" i="6"/>
  <c r="F354" i="6" s="1"/>
  <c r="C355" i="6" s="1"/>
  <c r="C228" i="1" l="1"/>
  <c r="I232" i="4"/>
  <c r="H232" i="4"/>
  <c r="C233" i="4" s="1"/>
  <c r="F232" i="4"/>
  <c r="E355" i="6"/>
  <c r="F355" i="6" s="1"/>
  <c r="C356" i="6" s="1"/>
  <c r="D228" i="1" l="1"/>
  <c r="E228" i="1" s="1"/>
  <c r="F228" i="1" s="1"/>
  <c r="M228" i="1" s="1"/>
  <c r="E233" i="4"/>
  <c r="G233" i="4"/>
  <c r="E356" i="6"/>
  <c r="F356" i="6" s="1"/>
  <c r="C357" i="6" s="1"/>
  <c r="C229" i="1" l="1"/>
  <c r="I233" i="4"/>
  <c r="F233" i="4"/>
  <c r="H233" i="4"/>
  <c r="C234" i="4" s="1"/>
  <c r="E357" i="6"/>
  <c r="F357" i="6" s="1"/>
  <c r="C358" i="6" s="1"/>
  <c r="D229" i="1" l="1"/>
  <c r="E229" i="1" s="1"/>
  <c r="F229" i="1" s="1"/>
  <c r="M229" i="1" s="1"/>
  <c r="E234" i="4"/>
  <c r="G234" i="4"/>
  <c r="E358" i="6"/>
  <c r="F358" i="6" s="1"/>
  <c r="C359" i="6" s="1"/>
  <c r="C230" i="1" l="1"/>
  <c r="I234" i="4"/>
  <c r="F234" i="4"/>
  <c r="H234" i="4"/>
  <c r="C235" i="4" s="1"/>
  <c r="E359" i="6"/>
  <c r="F359" i="6" s="1"/>
  <c r="C360" i="6" s="1"/>
  <c r="D230" i="1" l="1"/>
  <c r="E230" i="1" s="1"/>
  <c r="F230" i="1" s="1"/>
  <c r="M230" i="1" s="1"/>
  <c r="E235" i="4"/>
  <c r="G235" i="4"/>
  <c r="E360" i="6"/>
  <c r="F360" i="6" s="1"/>
  <c r="C361" i="6" s="1"/>
  <c r="C231" i="1" l="1"/>
  <c r="I235" i="4"/>
  <c r="F235" i="4"/>
  <c r="H235" i="4"/>
  <c r="C236" i="4" s="1"/>
  <c r="E361" i="6"/>
  <c r="F361" i="6" s="1"/>
  <c r="C362" i="6" s="1"/>
  <c r="D231" i="1" l="1"/>
  <c r="E231" i="1" s="1"/>
  <c r="F231" i="1" s="1"/>
  <c r="M231" i="1" s="1"/>
  <c r="E236" i="4"/>
  <c r="G236" i="4"/>
  <c r="E362" i="6"/>
  <c r="F362" i="6" s="1"/>
  <c r="C363" i="6" s="1"/>
  <c r="C232" i="1" l="1"/>
  <c r="I236" i="4"/>
  <c r="H236" i="4"/>
  <c r="C237" i="4" s="1"/>
  <c r="F236" i="4"/>
  <c r="E363" i="6"/>
  <c r="F363" i="6" s="1"/>
  <c r="C364" i="6" s="1"/>
  <c r="D232" i="1" l="1"/>
  <c r="E232" i="1" s="1"/>
  <c r="F232" i="1" s="1"/>
  <c r="M232" i="1" s="1"/>
  <c r="E237" i="4"/>
  <c r="G237" i="4"/>
  <c r="E364" i="6"/>
  <c r="F364" i="6" s="1"/>
  <c r="C365" i="6" s="1"/>
  <c r="C233" i="1" l="1"/>
  <c r="I237" i="4"/>
  <c r="H237" i="4"/>
  <c r="C238" i="4" s="1"/>
  <c r="F237" i="4"/>
  <c r="E365" i="6"/>
  <c r="F365" i="6" s="1"/>
  <c r="C366" i="6" s="1"/>
  <c r="D233" i="1" l="1"/>
  <c r="E233" i="1" s="1"/>
  <c r="F233" i="1" s="1"/>
  <c r="M233" i="1" s="1"/>
  <c r="E238" i="4"/>
  <c r="G238" i="4"/>
  <c r="E366" i="6"/>
  <c r="F366" i="6" s="1"/>
  <c r="C367" i="6" s="1"/>
  <c r="C234" i="1" l="1"/>
  <c r="I238" i="4"/>
  <c r="H238" i="4"/>
  <c r="C239" i="4" s="1"/>
  <c r="F238" i="4"/>
  <c r="E367" i="6"/>
  <c r="F367" i="6" s="1"/>
  <c r="C368" i="6" s="1"/>
  <c r="D234" i="1" l="1"/>
  <c r="E234" i="1" s="1"/>
  <c r="F234" i="1" s="1"/>
  <c r="M234" i="1" s="1"/>
  <c r="E239" i="4"/>
  <c r="G239" i="4"/>
  <c r="E368" i="6"/>
  <c r="F368" i="6" s="1"/>
  <c r="C235" i="1" l="1"/>
  <c r="I239" i="4"/>
  <c r="H239" i="4"/>
  <c r="C240" i="4" s="1"/>
  <c r="F239" i="4"/>
  <c r="D235" i="1" l="1"/>
  <c r="E235" i="1" s="1"/>
  <c r="F235" i="1" s="1"/>
  <c r="M235" i="1" s="1"/>
  <c r="E240" i="4"/>
  <c r="G240" i="4"/>
  <c r="C236" i="1" l="1"/>
  <c r="I240" i="4"/>
  <c r="F240" i="4"/>
  <c r="H240" i="4"/>
  <c r="C241" i="4" s="1"/>
  <c r="D236" i="1" l="1"/>
  <c r="E236" i="1" s="1"/>
  <c r="F236" i="1" s="1"/>
  <c r="M236" i="1" s="1"/>
  <c r="E241" i="4"/>
  <c r="G241" i="4"/>
  <c r="C237" i="1" l="1"/>
  <c r="I241" i="4"/>
  <c r="H241" i="4"/>
  <c r="C242" i="4" s="1"/>
  <c r="F241" i="4"/>
  <c r="D237" i="1" l="1"/>
  <c r="E237" i="1" s="1"/>
  <c r="F237" i="1" s="1"/>
  <c r="M237" i="1" s="1"/>
  <c r="E242" i="4"/>
  <c r="G242" i="4"/>
  <c r="C238" i="1" l="1"/>
  <c r="I242" i="4"/>
  <c r="H242" i="4"/>
  <c r="C243" i="4" s="1"/>
  <c r="F242" i="4"/>
  <c r="D238" i="1" l="1"/>
  <c r="E238" i="1" s="1"/>
  <c r="F238" i="1" s="1"/>
  <c r="M238" i="1" s="1"/>
  <c r="G243" i="4"/>
  <c r="E243" i="4"/>
  <c r="H243" i="4" l="1"/>
  <c r="C244" i="4" s="1"/>
  <c r="F243" i="4"/>
  <c r="C239" i="1"/>
  <c r="I243" i="4"/>
  <c r="D239" i="1" l="1"/>
  <c r="E239" i="1" s="1"/>
  <c r="F239" i="1" s="1"/>
  <c r="M239" i="1" s="1"/>
  <c r="G244" i="4"/>
  <c r="E244" i="4"/>
  <c r="H244" i="4" l="1"/>
  <c r="C245" i="4" s="1"/>
  <c r="F244" i="4"/>
  <c r="C240" i="1"/>
  <c r="I244" i="4"/>
  <c r="D240" i="1" l="1"/>
  <c r="E240" i="1" s="1"/>
  <c r="F240" i="1" s="1"/>
  <c r="M240" i="1" s="1"/>
  <c r="G245" i="4"/>
  <c r="E245" i="4"/>
  <c r="F245" i="4" l="1"/>
  <c r="H245" i="4"/>
  <c r="C246" i="4" s="1"/>
  <c r="C241" i="1"/>
  <c r="I245" i="4"/>
  <c r="D241" i="1" l="1"/>
  <c r="E241" i="1" s="1"/>
  <c r="F241" i="1" s="1"/>
  <c r="M241" i="1" s="1"/>
  <c r="G246" i="4"/>
  <c r="E246" i="4"/>
  <c r="H246" i="4" l="1"/>
  <c r="C247" i="4" s="1"/>
  <c r="F246" i="4"/>
  <c r="C242" i="1"/>
  <c r="I246" i="4"/>
  <c r="D242" i="1" l="1"/>
  <c r="E242" i="1" s="1"/>
  <c r="F242" i="1" s="1"/>
  <c r="M242" i="1" s="1"/>
  <c r="G247" i="4"/>
  <c r="E247" i="4"/>
  <c r="F247" i="4" l="1"/>
  <c r="H247" i="4"/>
  <c r="C248" i="4" s="1"/>
  <c r="C243" i="1"/>
  <c r="I247" i="4"/>
  <c r="D243" i="1" l="1"/>
  <c r="E243" i="1" s="1"/>
  <c r="F243" i="1" s="1"/>
  <c r="M243" i="1" s="1"/>
  <c r="G248" i="4"/>
  <c r="E248" i="4"/>
  <c r="F248" i="4" l="1"/>
  <c r="H248" i="4"/>
  <c r="C249" i="4" s="1"/>
  <c r="C244" i="1"/>
  <c r="I248" i="4"/>
  <c r="D244" i="1" l="1"/>
  <c r="E244" i="1" s="1"/>
  <c r="F244" i="1" s="1"/>
  <c r="M244" i="1" s="1"/>
  <c r="G249" i="4"/>
  <c r="E249" i="4"/>
  <c r="H249" i="4" l="1"/>
  <c r="C250" i="4" s="1"/>
  <c r="F249" i="4"/>
  <c r="C245" i="1"/>
  <c r="I249" i="4"/>
  <c r="D245" i="1" l="1"/>
  <c r="E245" i="1" s="1"/>
  <c r="F245" i="1" s="1"/>
  <c r="M245" i="1" s="1"/>
  <c r="G250" i="4"/>
  <c r="E250" i="4"/>
  <c r="F250" i="4" l="1"/>
  <c r="H250" i="4"/>
  <c r="C251" i="4" s="1"/>
  <c r="C246" i="1"/>
  <c r="I250" i="4"/>
  <c r="D246" i="1" l="1"/>
  <c r="E246" i="1" s="1"/>
  <c r="F246" i="1" s="1"/>
  <c r="M246" i="1" s="1"/>
  <c r="G251" i="4"/>
  <c r="E251" i="4"/>
  <c r="H251" i="4" l="1"/>
  <c r="C252" i="4" s="1"/>
  <c r="F251" i="4"/>
  <c r="C247" i="1"/>
  <c r="I251" i="4"/>
  <c r="D247" i="1" l="1"/>
  <c r="E247" i="1" s="1"/>
  <c r="F247" i="1" s="1"/>
  <c r="M247" i="1" s="1"/>
  <c r="G252" i="4"/>
  <c r="E252" i="4"/>
  <c r="H252" i="4" l="1"/>
  <c r="C253" i="4" s="1"/>
  <c r="F252" i="4"/>
  <c r="C248" i="1"/>
  <c r="I252" i="4"/>
  <c r="D248" i="1" l="1"/>
  <c r="E248" i="1" s="1"/>
  <c r="F248" i="1" s="1"/>
  <c r="M248" i="1" s="1"/>
  <c r="G253" i="4"/>
  <c r="E253" i="4"/>
  <c r="H253" i="4" l="1"/>
  <c r="C254" i="4" s="1"/>
  <c r="F253" i="4"/>
  <c r="C249" i="1"/>
  <c r="I253" i="4"/>
  <c r="D249" i="1" l="1"/>
  <c r="E249" i="1" s="1"/>
  <c r="F249" i="1" s="1"/>
  <c r="M249" i="1" s="1"/>
  <c r="G254" i="4"/>
  <c r="E254" i="4"/>
  <c r="H254" i="4" l="1"/>
  <c r="C255" i="4" s="1"/>
  <c r="F254" i="4"/>
  <c r="C250" i="1"/>
  <c r="I254" i="4"/>
  <c r="D250" i="1" l="1"/>
  <c r="E250" i="1" s="1"/>
  <c r="F250" i="1" s="1"/>
  <c r="M250" i="1" s="1"/>
  <c r="G255" i="4"/>
  <c r="E255" i="4"/>
  <c r="H255" i="4" l="1"/>
  <c r="C256" i="4" s="1"/>
  <c r="F255" i="4"/>
  <c r="C251" i="1"/>
  <c r="I255" i="4"/>
  <c r="D251" i="1" l="1"/>
  <c r="E251" i="1" s="1"/>
  <c r="F251" i="1" s="1"/>
  <c r="M251" i="1" s="1"/>
  <c r="E256" i="4"/>
  <c r="G256" i="4"/>
  <c r="C252" i="1" l="1"/>
  <c r="I256" i="4"/>
  <c r="H256" i="4"/>
  <c r="C257" i="4" s="1"/>
  <c r="F256" i="4"/>
  <c r="D252" i="1" l="1"/>
  <c r="E252" i="1" s="1"/>
  <c r="F252" i="1" s="1"/>
  <c r="M252" i="1" s="1"/>
  <c r="G257" i="4"/>
  <c r="E257" i="4"/>
  <c r="H257" i="4" l="1"/>
  <c r="C258" i="4" s="1"/>
  <c r="F257" i="4"/>
  <c r="C253" i="1"/>
  <c r="I257" i="4"/>
  <c r="D253" i="1" l="1"/>
  <c r="E253" i="1" s="1"/>
  <c r="F253" i="1" s="1"/>
  <c r="M253" i="1" s="1"/>
  <c r="G258" i="4"/>
  <c r="E258" i="4"/>
  <c r="H258" i="4" l="1"/>
  <c r="C259" i="4" s="1"/>
  <c r="F258" i="4"/>
  <c r="C254" i="1"/>
  <c r="I258" i="4"/>
  <c r="D254" i="1" l="1"/>
  <c r="E254" i="1" s="1"/>
  <c r="F254" i="1" s="1"/>
  <c r="M254" i="1" s="1"/>
  <c r="G259" i="4"/>
  <c r="E259" i="4"/>
  <c r="H259" i="4" l="1"/>
  <c r="C260" i="4" s="1"/>
  <c r="F259" i="4"/>
  <c r="C255" i="1"/>
  <c r="I259" i="4"/>
  <c r="D255" i="1" l="1"/>
  <c r="E255" i="1" s="1"/>
  <c r="F255" i="1" s="1"/>
  <c r="M255" i="1" s="1"/>
  <c r="G260" i="4"/>
  <c r="E260" i="4"/>
  <c r="F260" i="4" l="1"/>
  <c r="H260" i="4"/>
  <c r="C261" i="4" s="1"/>
  <c r="C256" i="1"/>
  <c r="I260" i="4"/>
  <c r="D256" i="1" l="1"/>
  <c r="E256" i="1" s="1"/>
  <c r="F256" i="1" s="1"/>
  <c r="M256" i="1" s="1"/>
  <c r="G261" i="4"/>
  <c r="E261" i="4"/>
  <c r="F261" i="4" l="1"/>
  <c r="H261" i="4"/>
  <c r="C262" i="4" s="1"/>
  <c r="C257" i="1"/>
  <c r="I261" i="4"/>
  <c r="D257" i="1" l="1"/>
  <c r="E257" i="1" s="1"/>
  <c r="F257" i="1" s="1"/>
  <c r="M257" i="1" s="1"/>
  <c r="G262" i="4"/>
  <c r="E262" i="4"/>
  <c r="H262" i="4" l="1"/>
  <c r="C263" i="4" s="1"/>
  <c r="F262" i="4"/>
  <c r="C258" i="1"/>
  <c r="I262" i="4"/>
  <c r="D258" i="1" l="1"/>
  <c r="E258" i="1" s="1"/>
  <c r="F258" i="1" s="1"/>
  <c r="M258" i="1" s="1"/>
  <c r="E263" i="4"/>
  <c r="G263" i="4"/>
  <c r="C259" i="1" l="1"/>
  <c r="I263" i="4"/>
  <c r="H263" i="4"/>
  <c r="C264" i="4" s="1"/>
  <c r="F263" i="4"/>
  <c r="D259" i="1" l="1"/>
  <c r="E259" i="1" s="1"/>
  <c r="F259" i="1" s="1"/>
  <c r="M259" i="1" s="1"/>
  <c r="G264" i="4"/>
  <c r="E264" i="4"/>
  <c r="H264" i="4" l="1"/>
  <c r="C265" i="4" s="1"/>
  <c r="F264" i="4"/>
  <c r="C260" i="1"/>
  <c r="I264" i="4"/>
  <c r="D260" i="1" l="1"/>
  <c r="E260" i="1" s="1"/>
  <c r="F260" i="1" s="1"/>
  <c r="M260" i="1" s="1"/>
  <c r="E265" i="4"/>
  <c r="G265" i="4"/>
  <c r="C261" i="1" l="1"/>
  <c r="I265" i="4"/>
  <c r="H265" i="4"/>
  <c r="C266" i="4" s="1"/>
  <c r="F265" i="4"/>
  <c r="D261" i="1" l="1"/>
  <c r="E261" i="1" s="1"/>
  <c r="F261" i="1" s="1"/>
  <c r="M261" i="1" s="1"/>
  <c r="G266" i="4"/>
  <c r="E266" i="4"/>
  <c r="H266" i="4" l="1"/>
  <c r="C267" i="4" s="1"/>
  <c r="F266" i="4"/>
  <c r="C262" i="1"/>
  <c r="I266" i="4"/>
  <c r="D262" i="1" l="1"/>
  <c r="E262" i="1" s="1"/>
  <c r="F262" i="1" s="1"/>
  <c r="M262" i="1" s="1"/>
  <c r="G267" i="4"/>
  <c r="E267" i="4"/>
  <c r="H267" i="4" l="1"/>
  <c r="C268" i="4" s="1"/>
  <c r="F267" i="4"/>
  <c r="C263" i="1"/>
  <c r="I267" i="4"/>
  <c r="D263" i="1" l="1"/>
  <c r="E263" i="1" s="1"/>
  <c r="F263" i="1" s="1"/>
  <c r="M263" i="1" s="1"/>
  <c r="E268" i="4"/>
  <c r="G268" i="4"/>
  <c r="C264" i="1" l="1"/>
  <c r="I268" i="4"/>
  <c r="F268" i="4"/>
  <c r="H268" i="4"/>
  <c r="C269" i="4" s="1"/>
  <c r="D264" i="1" l="1"/>
  <c r="E264" i="1" s="1"/>
  <c r="F264" i="1" s="1"/>
  <c r="M264" i="1" s="1"/>
  <c r="G269" i="4"/>
  <c r="E269" i="4"/>
  <c r="H269" i="4" l="1"/>
  <c r="C270" i="4" s="1"/>
  <c r="F269" i="4"/>
  <c r="C265" i="1"/>
  <c r="I269" i="4"/>
  <c r="D265" i="1" l="1"/>
  <c r="E265" i="1" s="1"/>
  <c r="F265" i="1" s="1"/>
  <c r="M265" i="1" s="1"/>
  <c r="G270" i="4"/>
  <c r="E270" i="4"/>
  <c r="H270" i="4" l="1"/>
  <c r="C271" i="4" s="1"/>
  <c r="F270" i="4"/>
  <c r="C266" i="1"/>
  <c r="I270" i="4"/>
  <c r="D266" i="1" l="1"/>
  <c r="E266" i="1" s="1"/>
  <c r="F266" i="1" s="1"/>
  <c r="M266" i="1" s="1"/>
  <c r="G271" i="4"/>
  <c r="E271" i="4"/>
  <c r="H271" i="4" l="1"/>
  <c r="C272" i="4" s="1"/>
  <c r="F271" i="4"/>
  <c r="C267" i="1"/>
  <c r="I271" i="4"/>
  <c r="D267" i="1" l="1"/>
  <c r="E267" i="1" s="1"/>
  <c r="F267" i="1" s="1"/>
  <c r="M267" i="1" s="1"/>
  <c r="G272" i="4"/>
  <c r="E272" i="4"/>
  <c r="H272" i="4" l="1"/>
  <c r="C273" i="4" s="1"/>
  <c r="F272" i="4"/>
  <c r="C268" i="1"/>
  <c r="I272" i="4"/>
  <c r="D268" i="1" l="1"/>
  <c r="E268" i="1" s="1"/>
  <c r="F268" i="1" s="1"/>
  <c r="M268" i="1" s="1"/>
  <c r="G273" i="4"/>
  <c r="E273" i="4"/>
  <c r="H273" i="4" l="1"/>
  <c r="C274" i="4" s="1"/>
  <c r="F273" i="4"/>
  <c r="C269" i="1"/>
  <c r="I273" i="4"/>
  <c r="D269" i="1" l="1"/>
  <c r="E269" i="1" s="1"/>
  <c r="F269" i="1" s="1"/>
  <c r="M269" i="1" s="1"/>
  <c r="E274" i="4"/>
  <c r="G274" i="4"/>
  <c r="C270" i="1" l="1"/>
  <c r="I274" i="4"/>
  <c r="H274" i="4"/>
  <c r="C275" i="4" s="1"/>
  <c r="F274" i="4"/>
  <c r="D270" i="1" l="1"/>
  <c r="E270" i="1" s="1"/>
  <c r="F270" i="1" s="1"/>
  <c r="M270" i="1" s="1"/>
  <c r="G275" i="4"/>
  <c r="E275" i="4"/>
  <c r="H275" i="4" l="1"/>
  <c r="C276" i="4" s="1"/>
  <c r="F275" i="4"/>
  <c r="C271" i="1"/>
  <c r="I275" i="4"/>
  <c r="D271" i="1" l="1"/>
  <c r="E271" i="1" s="1"/>
  <c r="F271" i="1" s="1"/>
  <c r="M271" i="1" s="1"/>
  <c r="E276" i="4"/>
  <c r="G276" i="4"/>
  <c r="C272" i="1" l="1"/>
  <c r="I276" i="4"/>
  <c r="F276" i="4"/>
  <c r="H276" i="4"/>
  <c r="C277" i="4" s="1"/>
  <c r="D272" i="1" l="1"/>
  <c r="E272" i="1" s="1"/>
  <c r="F272" i="1" s="1"/>
  <c r="M272" i="1" s="1"/>
  <c r="G277" i="4"/>
  <c r="E277" i="4"/>
  <c r="H277" i="4" l="1"/>
  <c r="C278" i="4" s="1"/>
  <c r="F277" i="4"/>
  <c r="C273" i="1"/>
  <c r="I277" i="4"/>
  <c r="D273" i="1" l="1"/>
  <c r="E273" i="1" s="1"/>
  <c r="F273" i="1" s="1"/>
  <c r="M273" i="1" s="1"/>
  <c r="E278" i="4"/>
  <c r="G278" i="4"/>
  <c r="C274" i="1" l="1"/>
  <c r="I278" i="4"/>
  <c r="F278" i="4"/>
  <c r="H278" i="4"/>
  <c r="C279" i="4" s="1"/>
  <c r="D274" i="1" l="1"/>
  <c r="E274" i="1" s="1"/>
  <c r="F274" i="1" s="1"/>
  <c r="M274" i="1" s="1"/>
  <c r="G279" i="4"/>
  <c r="E279" i="4"/>
  <c r="H279" i="4" l="1"/>
  <c r="C280" i="4" s="1"/>
  <c r="F279" i="4"/>
  <c r="C275" i="1"/>
  <c r="I279" i="4"/>
  <c r="D275" i="1" l="1"/>
  <c r="E275" i="1" s="1"/>
  <c r="F275" i="1" s="1"/>
  <c r="M275" i="1" s="1"/>
  <c r="G280" i="4"/>
  <c r="E280" i="4"/>
  <c r="H280" i="4" l="1"/>
  <c r="C281" i="4" s="1"/>
  <c r="F280" i="4"/>
  <c r="C276" i="1"/>
  <c r="I280" i="4"/>
  <c r="D276" i="1" l="1"/>
  <c r="E276" i="1" s="1"/>
  <c r="F276" i="1" s="1"/>
  <c r="M276" i="1" s="1"/>
  <c r="G281" i="4"/>
  <c r="E281" i="4"/>
  <c r="H281" i="4" l="1"/>
  <c r="C282" i="4" s="1"/>
  <c r="F281" i="4"/>
  <c r="C277" i="1"/>
  <c r="I281" i="4"/>
  <c r="D277" i="1" l="1"/>
  <c r="E277" i="1" s="1"/>
  <c r="F277" i="1" s="1"/>
  <c r="M277" i="1" s="1"/>
  <c r="G282" i="4"/>
  <c r="E282" i="4"/>
  <c r="F282" i="4" l="1"/>
  <c r="H282" i="4"/>
  <c r="C283" i="4" s="1"/>
  <c r="C278" i="1"/>
  <c r="I282" i="4"/>
  <c r="D278" i="1" l="1"/>
  <c r="E278" i="1" s="1"/>
  <c r="F278" i="1" s="1"/>
  <c r="M278" i="1" s="1"/>
  <c r="G283" i="4"/>
  <c r="E283" i="4"/>
  <c r="H283" i="4" l="1"/>
  <c r="C284" i="4" s="1"/>
  <c r="F283" i="4"/>
  <c r="C279" i="1"/>
  <c r="I283" i="4"/>
  <c r="D279" i="1" l="1"/>
  <c r="E279" i="1" s="1"/>
  <c r="F279" i="1" s="1"/>
  <c r="M279" i="1" s="1"/>
  <c r="E284" i="4"/>
  <c r="G284" i="4"/>
  <c r="C280" i="1" l="1"/>
  <c r="I284" i="4"/>
  <c r="F284" i="4"/>
  <c r="H284" i="4"/>
  <c r="C285" i="4" s="1"/>
  <c r="D280" i="1" l="1"/>
  <c r="E280" i="1" s="1"/>
  <c r="F280" i="1" s="1"/>
  <c r="M280" i="1" s="1"/>
  <c r="G285" i="4"/>
  <c r="E285" i="4"/>
  <c r="H285" i="4" l="1"/>
  <c r="C286" i="4" s="1"/>
  <c r="F285" i="4"/>
  <c r="C281" i="1"/>
  <c r="I285" i="4"/>
  <c r="D281" i="1" l="1"/>
  <c r="E281" i="1" s="1"/>
  <c r="F281" i="1" s="1"/>
  <c r="M281" i="1" s="1"/>
  <c r="G286" i="4"/>
  <c r="E286" i="4"/>
  <c r="H286" i="4" l="1"/>
  <c r="C287" i="4" s="1"/>
  <c r="F286" i="4"/>
  <c r="C282" i="1"/>
  <c r="I286" i="4"/>
  <c r="D282" i="1" l="1"/>
  <c r="E282" i="1" s="1"/>
  <c r="F282" i="1" s="1"/>
  <c r="M282" i="1" s="1"/>
  <c r="E287" i="4"/>
  <c r="G287" i="4"/>
  <c r="C283" i="1" l="1"/>
  <c r="I287" i="4"/>
  <c r="H287" i="4"/>
  <c r="C288" i="4" s="1"/>
  <c r="F287" i="4"/>
  <c r="D283" i="1" l="1"/>
  <c r="E283" i="1" s="1"/>
  <c r="F283" i="1" s="1"/>
  <c r="M283" i="1" s="1"/>
  <c r="G288" i="4"/>
  <c r="E288" i="4"/>
  <c r="H288" i="4" l="1"/>
  <c r="C289" i="4" s="1"/>
  <c r="F288" i="4"/>
  <c r="C284" i="1"/>
  <c r="I288" i="4"/>
  <c r="D284" i="1" l="1"/>
  <c r="E284" i="1" s="1"/>
  <c r="F284" i="1" s="1"/>
  <c r="M284" i="1" s="1"/>
  <c r="G289" i="4"/>
  <c r="E289" i="4"/>
  <c r="H289" i="4" l="1"/>
  <c r="C290" i="4" s="1"/>
  <c r="F289" i="4"/>
  <c r="C285" i="1"/>
  <c r="I289" i="4"/>
  <c r="D285" i="1" l="1"/>
  <c r="E285" i="1" s="1"/>
  <c r="F285" i="1" s="1"/>
  <c r="M285" i="1" s="1"/>
  <c r="G290" i="4"/>
  <c r="E290" i="4"/>
  <c r="H290" i="4" l="1"/>
  <c r="C291" i="4" s="1"/>
  <c r="F290" i="4"/>
  <c r="C286" i="1"/>
  <c r="I290" i="4"/>
  <c r="D286" i="1" l="1"/>
  <c r="E286" i="1" s="1"/>
  <c r="F286" i="1" s="1"/>
  <c r="M286" i="1" s="1"/>
  <c r="G291" i="4"/>
  <c r="E291" i="4"/>
  <c r="H291" i="4" l="1"/>
  <c r="C292" i="4" s="1"/>
  <c r="F291" i="4"/>
  <c r="C287" i="1"/>
  <c r="I291" i="4"/>
  <c r="D287" i="1" l="1"/>
  <c r="E287" i="1" s="1"/>
  <c r="F287" i="1" s="1"/>
  <c r="M287" i="1" s="1"/>
  <c r="G292" i="4"/>
  <c r="E292" i="4"/>
  <c r="H292" i="4" l="1"/>
  <c r="C293" i="4" s="1"/>
  <c r="F292" i="4"/>
  <c r="C288" i="1"/>
  <c r="I292" i="4"/>
  <c r="D288" i="1" l="1"/>
  <c r="E288" i="1" s="1"/>
  <c r="F288" i="1" s="1"/>
  <c r="M288" i="1" s="1"/>
  <c r="E293" i="4"/>
  <c r="G293" i="4"/>
  <c r="C289" i="1" l="1"/>
  <c r="I293" i="4"/>
  <c r="F293" i="4"/>
  <c r="H293" i="4"/>
  <c r="C294" i="4" s="1"/>
  <c r="D289" i="1" l="1"/>
  <c r="E289" i="1" s="1"/>
  <c r="F289" i="1" s="1"/>
  <c r="M289" i="1" s="1"/>
  <c r="G294" i="4"/>
  <c r="E294" i="4"/>
  <c r="F294" i="4" l="1"/>
  <c r="H294" i="4"/>
  <c r="C295" i="4" s="1"/>
  <c r="C290" i="1"/>
  <c r="I294" i="4"/>
  <c r="D290" i="1" l="1"/>
  <c r="E290" i="1" s="1"/>
  <c r="F290" i="1" s="1"/>
  <c r="M290" i="1" s="1"/>
  <c r="G295" i="4"/>
  <c r="E295" i="4"/>
  <c r="H295" i="4" l="1"/>
  <c r="C296" i="4" s="1"/>
  <c r="F295" i="4"/>
  <c r="C291" i="1"/>
  <c r="I295" i="4"/>
  <c r="D291" i="1" l="1"/>
  <c r="E291" i="1" s="1"/>
  <c r="F291" i="1" s="1"/>
  <c r="M291" i="1" s="1"/>
  <c r="G296" i="4"/>
  <c r="E296" i="4"/>
  <c r="F296" i="4" l="1"/>
  <c r="H296" i="4"/>
  <c r="C297" i="4" s="1"/>
  <c r="C292" i="1"/>
  <c r="I296" i="4"/>
  <c r="D292" i="1" l="1"/>
  <c r="E292" i="1" s="1"/>
  <c r="F292" i="1" s="1"/>
  <c r="M292" i="1" s="1"/>
  <c r="G297" i="4"/>
  <c r="E297" i="4"/>
  <c r="H297" i="4" l="1"/>
  <c r="C298" i="4" s="1"/>
  <c r="F297" i="4"/>
  <c r="C293" i="1"/>
  <c r="I297" i="4"/>
  <c r="D293" i="1" l="1"/>
  <c r="E293" i="1" s="1"/>
  <c r="F293" i="1" s="1"/>
  <c r="M293" i="1" s="1"/>
  <c r="G298" i="4"/>
  <c r="E298" i="4"/>
  <c r="H298" i="4" l="1"/>
  <c r="C299" i="4" s="1"/>
  <c r="F298" i="4"/>
  <c r="C294" i="1"/>
  <c r="I298" i="4"/>
  <c r="D294" i="1" l="1"/>
  <c r="E294" i="1" s="1"/>
  <c r="F294" i="1" s="1"/>
  <c r="M294" i="1" s="1"/>
  <c r="G299" i="4"/>
  <c r="E299" i="4"/>
  <c r="H299" i="4" l="1"/>
  <c r="C300" i="4" s="1"/>
  <c r="F299" i="4"/>
  <c r="C295" i="1"/>
  <c r="I299" i="4"/>
  <c r="D295" i="1" l="1"/>
  <c r="E295" i="1" s="1"/>
  <c r="F295" i="1" s="1"/>
  <c r="M295" i="1" s="1"/>
  <c r="G300" i="4"/>
  <c r="E300" i="4"/>
  <c r="H300" i="4" l="1"/>
  <c r="C301" i="4" s="1"/>
  <c r="F300" i="4"/>
  <c r="C296" i="1"/>
  <c r="I300" i="4"/>
  <c r="D296" i="1" l="1"/>
  <c r="E296" i="1" s="1"/>
  <c r="F296" i="1" s="1"/>
  <c r="M296" i="1" s="1"/>
  <c r="G301" i="4"/>
  <c r="E301" i="4"/>
  <c r="H301" i="4" l="1"/>
  <c r="C302" i="4" s="1"/>
  <c r="F301" i="4"/>
  <c r="C297" i="1"/>
  <c r="I301" i="4"/>
  <c r="D297" i="1" l="1"/>
  <c r="E297" i="1" s="1"/>
  <c r="F297" i="1" s="1"/>
  <c r="M297" i="1" s="1"/>
  <c r="G302" i="4"/>
  <c r="E302" i="4"/>
  <c r="H302" i="4" l="1"/>
  <c r="C303" i="4" s="1"/>
  <c r="F302" i="4"/>
  <c r="C298" i="1"/>
  <c r="I302" i="4"/>
  <c r="D298" i="1" l="1"/>
  <c r="E298" i="1" s="1"/>
  <c r="F298" i="1" s="1"/>
  <c r="M298" i="1" s="1"/>
  <c r="G303" i="4"/>
  <c r="E303" i="4"/>
  <c r="H303" i="4" l="1"/>
  <c r="C304" i="4" s="1"/>
  <c r="F303" i="4"/>
  <c r="C299" i="1"/>
  <c r="I303" i="4"/>
  <c r="D299" i="1" l="1"/>
  <c r="E299" i="1" s="1"/>
  <c r="F299" i="1" s="1"/>
  <c r="M299" i="1" s="1"/>
  <c r="G304" i="4"/>
  <c r="E304" i="4"/>
  <c r="H304" i="4" l="1"/>
  <c r="C305" i="4" s="1"/>
  <c r="F304" i="4"/>
  <c r="C300" i="1"/>
  <c r="I304" i="4"/>
  <c r="D300" i="1" l="1"/>
  <c r="E300" i="1" s="1"/>
  <c r="F300" i="1" s="1"/>
  <c r="M300" i="1" s="1"/>
  <c r="G305" i="4"/>
  <c r="E305" i="4"/>
  <c r="H305" i="4" l="1"/>
  <c r="C306" i="4" s="1"/>
  <c r="F305" i="4"/>
  <c r="C301" i="1"/>
  <c r="I305" i="4"/>
  <c r="D301" i="1" l="1"/>
  <c r="E301" i="1" s="1"/>
  <c r="F301" i="1" s="1"/>
  <c r="M301" i="1" s="1"/>
  <c r="G306" i="4"/>
  <c r="E306" i="4"/>
  <c r="H306" i="4" l="1"/>
  <c r="C307" i="4" s="1"/>
  <c r="F306" i="4"/>
  <c r="C302" i="1"/>
  <c r="I306" i="4"/>
  <c r="D302" i="1" l="1"/>
  <c r="E302" i="1" s="1"/>
  <c r="F302" i="1" s="1"/>
  <c r="M302" i="1" s="1"/>
  <c r="G307" i="4"/>
  <c r="E307" i="4"/>
  <c r="H307" i="4" l="1"/>
  <c r="C308" i="4" s="1"/>
  <c r="F307" i="4"/>
  <c r="C303" i="1"/>
  <c r="I307" i="4"/>
  <c r="D303" i="1" l="1"/>
  <c r="E303" i="1" s="1"/>
  <c r="F303" i="1" s="1"/>
  <c r="M303" i="1" s="1"/>
  <c r="G308" i="4"/>
  <c r="E308" i="4"/>
  <c r="H308" i="4" l="1"/>
  <c r="C309" i="4" s="1"/>
  <c r="F308" i="4"/>
  <c r="C304" i="1"/>
  <c r="I308" i="4"/>
  <c r="D304" i="1" l="1"/>
  <c r="E304" i="1" s="1"/>
  <c r="F304" i="1" s="1"/>
  <c r="M304" i="1" s="1"/>
  <c r="G309" i="4"/>
  <c r="E309" i="4"/>
  <c r="H309" i="4" l="1"/>
  <c r="C310" i="4" s="1"/>
  <c r="F309" i="4"/>
  <c r="C305" i="1"/>
  <c r="I309" i="4"/>
  <c r="D305" i="1" l="1"/>
  <c r="E305" i="1" s="1"/>
  <c r="F305" i="1" s="1"/>
  <c r="M305" i="1" s="1"/>
  <c r="G310" i="4"/>
  <c r="E310" i="4"/>
  <c r="H310" i="4" l="1"/>
  <c r="C311" i="4" s="1"/>
  <c r="F310" i="4"/>
  <c r="C306" i="1"/>
  <c r="I310" i="4"/>
  <c r="D306" i="1" l="1"/>
  <c r="E306" i="1" s="1"/>
  <c r="F306" i="1" s="1"/>
  <c r="M306" i="1" s="1"/>
  <c r="G311" i="4"/>
  <c r="E311" i="4"/>
  <c r="F311" i="4" l="1"/>
  <c r="H311" i="4"/>
  <c r="C312" i="4" s="1"/>
  <c r="C307" i="1"/>
  <c r="I311" i="4"/>
  <c r="D307" i="1" l="1"/>
  <c r="E307" i="1" s="1"/>
  <c r="F307" i="1" s="1"/>
  <c r="M307" i="1" s="1"/>
  <c r="G312" i="4"/>
  <c r="E312" i="4"/>
  <c r="H312" i="4" l="1"/>
  <c r="C313" i="4" s="1"/>
  <c r="F312" i="4"/>
  <c r="C308" i="1"/>
  <c r="I312" i="4"/>
  <c r="D308" i="1" l="1"/>
  <c r="E308" i="1" s="1"/>
  <c r="F308" i="1" s="1"/>
  <c r="M308" i="1" s="1"/>
  <c r="G313" i="4"/>
  <c r="E313" i="4"/>
  <c r="F313" i="4" l="1"/>
  <c r="H313" i="4"/>
  <c r="C314" i="4" s="1"/>
  <c r="C309" i="1"/>
  <c r="I313" i="4"/>
  <c r="D309" i="1" l="1"/>
  <c r="E309" i="1" s="1"/>
  <c r="F309" i="1" s="1"/>
  <c r="M309" i="1" s="1"/>
  <c r="G314" i="4"/>
  <c r="E314" i="4"/>
  <c r="C310" i="1" l="1"/>
  <c r="I314" i="4"/>
  <c r="H314" i="4"/>
  <c r="C315" i="4" s="1"/>
  <c r="F314" i="4"/>
  <c r="D310" i="1" l="1"/>
  <c r="E310" i="1" s="1"/>
  <c r="F310" i="1" s="1"/>
  <c r="M310" i="1" s="1"/>
  <c r="G315" i="4"/>
  <c r="E315" i="4"/>
  <c r="H315" i="4" l="1"/>
  <c r="C316" i="4" s="1"/>
  <c r="F315" i="4"/>
  <c r="C311" i="1"/>
  <c r="I315" i="4"/>
  <c r="D311" i="1" l="1"/>
  <c r="E311" i="1" s="1"/>
  <c r="F311" i="1" s="1"/>
  <c r="M311" i="1" s="1"/>
  <c r="G316" i="4"/>
  <c r="E316" i="4"/>
  <c r="H316" i="4" l="1"/>
  <c r="C317" i="4" s="1"/>
  <c r="F316" i="4"/>
  <c r="C312" i="1"/>
  <c r="I316" i="4"/>
  <c r="D312" i="1" l="1"/>
  <c r="E312" i="1" s="1"/>
  <c r="F312" i="1" s="1"/>
  <c r="M312" i="1" s="1"/>
  <c r="G317" i="4"/>
  <c r="E317" i="4"/>
  <c r="F317" i="4" l="1"/>
  <c r="H317" i="4"/>
  <c r="C318" i="4" s="1"/>
  <c r="C313" i="1"/>
  <c r="I317" i="4"/>
  <c r="D313" i="1" l="1"/>
  <c r="E313" i="1" s="1"/>
  <c r="F313" i="1" s="1"/>
  <c r="M313" i="1" s="1"/>
  <c r="G318" i="4"/>
  <c r="E318" i="4"/>
  <c r="H318" i="4" l="1"/>
  <c r="C319" i="4" s="1"/>
  <c r="F318" i="4"/>
  <c r="C314" i="1"/>
  <c r="I318" i="4"/>
  <c r="D314" i="1" l="1"/>
  <c r="E314" i="1" s="1"/>
  <c r="F314" i="1" s="1"/>
  <c r="M314" i="1" s="1"/>
  <c r="E319" i="4"/>
  <c r="G319" i="4"/>
  <c r="C315" i="1" l="1"/>
  <c r="I319" i="4"/>
  <c r="F319" i="4"/>
  <c r="H319" i="4"/>
  <c r="C320" i="4" s="1"/>
  <c r="D315" i="1" l="1"/>
  <c r="E315" i="1" s="1"/>
  <c r="F315" i="1" s="1"/>
  <c r="M315" i="1" s="1"/>
  <c r="G320" i="4"/>
  <c r="E320" i="4"/>
  <c r="H320" i="4" l="1"/>
  <c r="C321" i="4" s="1"/>
  <c r="F320" i="4"/>
  <c r="C316" i="1"/>
  <c r="I320" i="4"/>
  <c r="D316" i="1" l="1"/>
  <c r="E316" i="1" s="1"/>
  <c r="F316" i="1" s="1"/>
  <c r="M316" i="1" s="1"/>
  <c r="G321" i="4"/>
  <c r="E321" i="4"/>
  <c r="C317" i="1" l="1"/>
  <c r="I321" i="4"/>
  <c r="H321" i="4"/>
  <c r="C322" i="4" s="1"/>
  <c r="F321" i="4"/>
  <c r="D317" i="1" l="1"/>
  <c r="E317" i="1" s="1"/>
  <c r="F317" i="1" s="1"/>
  <c r="M317" i="1" s="1"/>
  <c r="G322" i="4"/>
  <c r="E322" i="4"/>
  <c r="F322" i="4" l="1"/>
  <c r="H322" i="4"/>
  <c r="C323" i="4" s="1"/>
  <c r="C318" i="1"/>
  <c r="I322" i="4"/>
  <c r="D318" i="1" l="1"/>
  <c r="E318" i="1" s="1"/>
  <c r="F318" i="1" s="1"/>
  <c r="M318" i="1" s="1"/>
  <c r="E323" i="4"/>
  <c r="G323" i="4"/>
  <c r="C319" i="1" l="1"/>
  <c r="I323" i="4"/>
  <c r="H323" i="4"/>
  <c r="C324" i="4" s="1"/>
  <c r="F323" i="4"/>
  <c r="D319" i="1" l="1"/>
  <c r="E319" i="1" s="1"/>
  <c r="F319" i="1" s="1"/>
  <c r="M319" i="1" s="1"/>
  <c r="G324" i="4"/>
  <c r="E324" i="4"/>
  <c r="F324" i="4" l="1"/>
  <c r="H324" i="4"/>
  <c r="C325" i="4" s="1"/>
  <c r="C320" i="1"/>
  <c r="I324" i="4"/>
  <c r="D320" i="1" l="1"/>
  <c r="E320" i="1" s="1"/>
  <c r="F320" i="1" s="1"/>
  <c r="M320" i="1" s="1"/>
  <c r="E325" i="4"/>
  <c r="G325" i="4"/>
  <c r="C321" i="1" l="1"/>
  <c r="I325" i="4"/>
  <c r="F325" i="4"/>
  <c r="H325" i="4"/>
  <c r="C326" i="4" s="1"/>
  <c r="D321" i="1" l="1"/>
  <c r="E321" i="1" s="1"/>
  <c r="F321" i="1" s="1"/>
  <c r="M321" i="1" s="1"/>
  <c r="G326" i="4"/>
  <c r="E326" i="4"/>
  <c r="H326" i="4" l="1"/>
  <c r="C327" i="4" s="1"/>
  <c r="F326" i="4"/>
  <c r="C322" i="1"/>
  <c r="I326" i="4"/>
  <c r="D322" i="1" l="1"/>
  <c r="E322" i="1" s="1"/>
  <c r="F322" i="1" s="1"/>
  <c r="M322" i="1" s="1"/>
  <c r="G327" i="4"/>
  <c r="E327" i="4"/>
  <c r="C323" i="1" l="1"/>
  <c r="I327" i="4"/>
  <c r="H327" i="4"/>
  <c r="C328" i="4" s="1"/>
  <c r="F327" i="4"/>
  <c r="D323" i="1" l="1"/>
  <c r="E323" i="1" s="1"/>
  <c r="F323" i="1" s="1"/>
  <c r="M323" i="1" s="1"/>
  <c r="E328" i="4"/>
  <c r="G328" i="4"/>
  <c r="C324" i="1" l="1"/>
  <c r="I328" i="4"/>
  <c r="H328" i="4"/>
  <c r="C329" i="4" s="1"/>
  <c r="F328" i="4"/>
  <c r="D324" i="1" l="1"/>
  <c r="E324" i="1" s="1"/>
  <c r="F324" i="1" s="1"/>
  <c r="M324" i="1" s="1"/>
  <c r="E329" i="4"/>
  <c r="G329" i="4"/>
  <c r="C325" i="1" l="1"/>
  <c r="I329" i="4"/>
  <c r="H329" i="4"/>
  <c r="C330" i="4" s="1"/>
  <c r="F329" i="4"/>
  <c r="D325" i="1" l="1"/>
  <c r="E325" i="1" s="1"/>
  <c r="F325" i="1" s="1"/>
  <c r="M325" i="1" s="1"/>
  <c r="G330" i="4"/>
  <c r="E330" i="4"/>
  <c r="H330" i="4" l="1"/>
  <c r="C331" i="4" s="1"/>
  <c r="F330" i="4"/>
  <c r="C326" i="1"/>
  <c r="I330" i="4"/>
  <c r="D326" i="1" l="1"/>
  <c r="E326" i="1" s="1"/>
  <c r="F326" i="1" s="1"/>
  <c r="M326" i="1" s="1"/>
  <c r="E331" i="4"/>
  <c r="G331" i="4"/>
  <c r="H331" i="4" l="1"/>
  <c r="C332" i="4" s="1"/>
  <c r="F331" i="4"/>
  <c r="C327" i="1"/>
  <c r="I331" i="4"/>
  <c r="D327" i="1" l="1"/>
  <c r="E327" i="1" s="1"/>
  <c r="F327" i="1" s="1"/>
  <c r="M327" i="1" s="1"/>
  <c r="E332" i="4"/>
  <c r="G332" i="4"/>
  <c r="C328" i="1" l="1"/>
  <c r="I332" i="4"/>
  <c r="H332" i="4"/>
  <c r="C333" i="4" s="1"/>
  <c r="F332" i="4"/>
  <c r="D328" i="1" l="1"/>
  <c r="E328" i="1" s="1"/>
  <c r="F328" i="1" s="1"/>
  <c r="M328" i="1" s="1"/>
  <c r="G333" i="4"/>
  <c r="E333" i="4"/>
  <c r="H333" i="4" l="1"/>
  <c r="C334" i="4" s="1"/>
  <c r="F333" i="4"/>
  <c r="C329" i="1"/>
  <c r="I333" i="4"/>
  <c r="D329" i="1" l="1"/>
  <c r="E329" i="1" s="1"/>
  <c r="F329" i="1" s="1"/>
  <c r="M329" i="1" s="1"/>
  <c r="G334" i="4"/>
  <c r="E334" i="4"/>
  <c r="F334" i="4" l="1"/>
  <c r="H334" i="4"/>
  <c r="C335" i="4" s="1"/>
  <c r="C330" i="1"/>
  <c r="I334" i="4"/>
  <c r="D330" i="1" l="1"/>
  <c r="E330" i="1" s="1"/>
  <c r="F330" i="1" s="1"/>
  <c r="M330" i="1" s="1"/>
  <c r="E335" i="4"/>
  <c r="G335" i="4"/>
  <c r="C331" i="1" l="1"/>
  <c r="I335" i="4"/>
  <c r="H335" i="4"/>
  <c r="C336" i="4" s="1"/>
  <c r="F335" i="4"/>
  <c r="D331" i="1" l="1"/>
  <c r="E331" i="1" s="1"/>
  <c r="F331" i="1" s="1"/>
  <c r="M331" i="1" s="1"/>
  <c r="G336" i="4"/>
  <c r="E336" i="4"/>
  <c r="H336" i="4" l="1"/>
  <c r="C337" i="4" s="1"/>
  <c r="F336" i="4"/>
  <c r="C332" i="1"/>
  <c r="I336" i="4"/>
  <c r="D332" i="1" l="1"/>
  <c r="E332" i="1" s="1"/>
  <c r="F332" i="1" s="1"/>
  <c r="M332" i="1" s="1"/>
  <c r="G337" i="4"/>
  <c r="E337" i="4"/>
  <c r="F337" i="4" l="1"/>
  <c r="H337" i="4"/>
  <c r="C338" i="4" s="1"/>
  <c r="C333" i="1"/>
  <c r="I337" i="4"/>
  <c r="D333" i="1" l="1"/>
  <c r="E333" i="1" s="1"/>
  <c r="F333" i="1" s="1"/>
  <c r="M333" i="1" s="1"/>
  <c r="G338" i="4"/>
  <c r="E338" i="4"/>
  <c r="H338" i="4" l="1"/>
  <c r="C339" i="4" s="1"/>
  <c r="F338" i="4"/>
  <c r="C334" i="1"/>
  <c r="I338" i="4"/>
  <c r="D334" i="1" l="1"/>
  <c r="E334" i="1" s="1"/>
  <c r="F334" i="1" s="1"/>
  <c r="M334" i="1" s="1"/>
  <c r="G339" i="4"/>
  <c r="E339" i="4"/>
  <c r="H339" i="4" l="1"/>
  <c r="C340" i="4" s="1"/>
  <c r="F339" i="4"/>
  <c r="C335" i="1"/>
  <c r="I339" i="4"/>
  <c r="D335" i="1" l="1"/>
  <c r="E335" i="1" s="1"/>
  <c r="F335" i="1" s="1"/>
  <c r="M335" i="1" s="1"/>
  <c r="G340" i="4"/>
  <c r="E340" i="4"/>
  <c r="H340" i="4" l="1"/>
  <c r="C341" i="4" s="1"/>
  <c r="F340" i="4"/>
  <c r="C336" i="1"/>
  <c r="I340" i="4"/>
  <c r="D336" i="1" l="1"/>
  <c r="E336" i="1" s="1"/>
  <c r="F336" i="1" s="1"/>
  <c r="M336" i="1" s="1"/>
  <c r="G341" i="4"/>
  <c r="E341" i="4"/>
  <c r="F341" i="4" l="1"/>
  <c r="H341" i="4"/>
  <c r="C342" i="4" s="1"/>
  <c r="C337" i="1"/>
  <c r="I341" i="4"/>
  <c r="D337" i="1" l="1"/>
  <c r="E337" i="1" s="1"/>
  <c r="F337" i="1" s="1"/>
  <c r="M337" i="1" s="1"/>
  <c r="G342" i="4"/>
  <c r="E342" i="4"/>
  <c r="H342" i="4" l="1"/>
  <c r="C343" i="4" s="1"/>
  <c r="F342" i="4"/>
  <c r="C338" i="1"/>
  <c r="I342" i="4"/>
  <c r="D338" i="1" l="1"/>
  <c r="E338" i="1" s="1"/>
  <c r="F338" i="1" s="1"/>
  <c r="M338" i="1" s="1"/>
  <c r="G343" i="4"/>
  <c r="E343" i="4"/>
  <c r="H343" i="4" l="1"/>
  <c r="C344" i="4" s="1"/>
  <c r="F343" i="4"/>
  <c r="C339" i="1"/>
  <c r="I343" i="4"/>
  <c r="D339" i="1" l="1"/>
  <c r="E339" i="1" s="1"/>
  <c r="F339" i="1" s="1"/>
  <c r="M339" i="1" s="1"/>
  <c r="E344" i="4"/>
  <c r="G344" i="4"/>
  <c r="C340" i="1" l="1"/>
  <c r="I344" i="4"/>
  <c r="H344" i="4"/>
  <c r="C345" i="4" s="1"/>
  <c r="F344" i="4"/>
  <c r="D340" i="1" l="1"/>
  <c r="E340" i="1" s="1"/>
  <c r="F340" i="1" s="1"/>
  <c r="M340" i="1" s="1"/>
  <c r="G345" i="4"/>
  <c r="E345" i="4"/>
  <c r="H345" i="4" l="1"/>
  <c r="C346" i="4" s="1"/>
  <c r="F345" i="4"/>
  <c r="C341" i="1"/>
  <c r="I345" i="4"/>
  <c r="D341" i="1" l="1"/>
  <c r="E341" i="1" s="1"/>
  <c r="F341" i="1" s="1"/>
  <c r="M341" i="1" s="1"/>
  <c r="E346" i="4"/>
  <c r="G346" i="4"/>
  <c r="C342" i="1" l="1"/>
  <c r="I346" i="4"/>
  <c r="F346" i="4"/>
  <c r="H346" i="4"/>
  <c r="C347" i="4" s="1"/>
  <c r="D342" i="1" l="1"/>
  <c r="E342" i="1" s="1"/>
  <c r="F342" i="1" s="1"/>
  <c r="M342" i="1" s="1"/>
  <c r="G347" i="4"/>
  <c r="E347" i="4"/>
  <c r="H347" i="4" l="1"/>
  <c r="C348" i="4" s="1"/>
  <c r="F347" i="4"/>
  <c r="C343" i="1"/>
  <c r="I347" i="4"/>
  <c r="D343" i="1" l="1"/>
  <c r="E343" i="1" s="1"/>
  <c r="F343" i="1" s="1"/>
  <c r="M343" i="1" s="1"/>
  <c r="G348" i="4"/>
  <c r="E348" i="4"/>
  <c r="F348" i="4" l="1"/>
  <c r="H348" i="4"/>
  <c r="C349" i="4" s="1"/>
  <c r="C344" i="1"/>
  <c r="I348" i="4"/>
  <c r="D344" i="1" l="1"/>
  <c r="E344" i="1" s="1"/>
  <c r="F344" i="1" s="1"/>
  <c r="M344" i="1" s="1"/>
  <c r="G349" i="4"/>
  <c r="E349" i="4"/>
  <c r="F349" i="4" l="1"/>
  <c r="H349" i="4"/>
  <c r="C350" i="4" s="1"/>
  <c r="C345" i="1"/>
  <c r="I349" i="4"/>
  <c r="D345" i="1" l="1"/>
  <c r="E345" i="1" s="1"/>
  <c r="F345" i="1" s="1"/>
  <c r="M345" i="1" s="1"/>
  <c r="G350" i="4"/>
  <c r="E350" i="4"/>
  <c r="H350" i="4" l="1"/>
  <c r="C351" i="4" s="1"/>
  <c r="F350" i="4"/>
  <c r="C346" i="1"/>
  <c r="I350" i="4"/>
  <c r="D346" i="1" l="1"/>
  <c r="E346" i="1" s="1"/>
  <c r="F346" i="1" s="1"/>
  <c r="M346" i="1" s="1"/>
  <c r="E351" i="4"/>
  <c r="G351" i="4"/>
  <c r="C347" i="1" l="1"/>
  <c r="I351" i="4"/>
  <c r="H351" i="4"/>
  <c r="C352" i="4" s="1"/>
  <c r="F351" i="4"/>
  <c r="D347" i="1" l="1"/>
  <c r="E347" i="1" s="1"/>
  <c r="F347" i="1" s="1"/>
  <c r="M347" i="1" s="1"/>
  <c r="G352" i="4"/>
  <c r="E352" i="4"/>
  <c r="H352" i="4" l="1"/>
  <c r="C353" i="4" s="1"/>
  <c r="F352" i="4"/>
  <c r="C348" i="1"/>
  <c r="I352" i="4"/>
  <c r="D348" i="1" l="1"/>
  <c r="E348" i="1" s="1"/>
  <c r="F348" i="1" s="1"/>
  <c r="M348" i="1" s="1"/>
  <c r="G353" i="4"/>
  <c r="E353" i="4"/>
  <c r="H353" i="4" l="1"/>
  <c r="C354" i="4" s="1"/>
  <c r="F353" i="4"/>
  <c r="C349" i="1"/>
  <c r="I353" i="4"/>
  <c r="D349" i="1" l="1"/>
  <c r="E349" i="1" s="1"/>
  <c r="F349" i="1" s="1"/>
  <c r="M349" i="1" s="1"/>
  <c r="G354" i="4"/>
  <c r="E354" i="4"/>
  <c r="F354" i="4" l="1"/>
  <c r="H354" i="4"/>
  <c r="C355" i="4" s="1"/>
  <c r="C350" i="1"/>
  <c r="I354" i="4"/>
  <c r="D350" i="1" l="1"/>
  <c r="E350" i="1" s="1"/>
  <c r="F350" i="1" s="1"/>
  <c r="M350" i="1" s="1"/>
  <c r="G355" i="4"/>
  <c r="E355" i="4"/>
  <c r="H355" i="4" l="1"/>
  <c r="C356" i="4" s="1"/>
  <c r="F355" i="4"/>
  <c r="C351" i="1"/>
  <c r="I355" i="4"/>
  <c r="D351" i="1" l="1"/>
  <c r="E351" i="1" s="1"/>
  <c r="F351" i="1" s="1"/>
  <c r="M351" i="1" s="1"/>
  <c r="G356" i="4"/>
  <c r="E356" i="4"/>
  <c r="H356" i="4" l="1"/>
  <c r="C357" i="4" s="1"/>
  <c r="F356" i="4"/>
  <c r="C352" i="1"/>
  <c r="I356" i="4"/>
  <c r="D352" i="1" l="1"/>
  <c r="E352" i="1" s="1"/>
  <c r="F352" i="1" s="1"/>
  <c r="M352" i="1" s="1"/>
  <c r="E357" i="4"/>
  <c r="G357" i="4"/>
  <c r="C353" i="1" l="1"/>
  <c r="I357" i="4"/>
  <c r="H357" i="4"/>
  <c r="C358" i="4" s="1"/>
  <c r="F357" i="4"/>
  <c r="D353" i="1" l="1"/>
  <c r="E353" i="1" s="1"/>
  <c r="F353" i="1" s="1"/>
  <c r="M353" i="1" s="1"/>
  <c r="G358" i="4"/>
  <c r="E358" i="4"/>
  <c r="F358" i="4" l="1"/>
  <c r="H358" i="4"/>
  <c r="C359" i="4" s="1"/>
  <c r="C354" i="1"/>
  <c r="I358" i="4"/>
  <c r="D354" i="1" l="1"/>
  <c r="E354" i="1" s="1"/>
  <c r="F354" i="1" s="1"/>
  <c r="M354" i="1" s="1"/>
  <c r="G359" i="4"/>
  <c r="E359" i="4"/>
  <c r="F359" i="4" l="1"/>
  <c r="H359" i="4"/>
  <c r="C360" i="4" s="1"/>
  <c r="C355" i="1"/>
  <c r="I359" i="4"/>
  <c r="D355" i="1" l="1"/>
  <c r="E355" i="1" s="1"/>
  <c r="F355" i="1" s="1"/>
  <c r="M355" i="1" s="1"/>
  <c r="G360" i="4"/>
  <c r="E360" i="4"/>
  <c r="H360" i="4" l="1"/>
  <c r="C361" i="4" s="1"/>
  <c r="F360" i="4"/>
  <c r="C356" i="1"/>
  <c r="I360" i="4"/>
  <c r="D356" i="1" l="1"/>
  <c r="E356" i="1" s="1"/>
  <c r="F356" i="1" s="1"/>
  <c r="M356" i="1" s="1"/>
  <c r="G361" i="4"/>
  <c r="E361" i="4"/>
  <c r="H361" i="4" l="1"/>
  <c r="C362" i="4" s="1"/>
  <c r="F361" i="4"/>
  <c r="C357" i="1"/>
  <c r="I361" i="4"/>
  <c r="D357" i="1" l="1"/>
  <c r="E357" i="1" s="1"/>
  <c r="F357" i="1" s="1"/>
  <c r="M357" i="1" s="1"/>
  <c r="G362" i="4"/>
  <c r="E362" i="4"/>
  <c r="F362" i="4" l="1"/>
  <c r="H362" i="4"/>
  <c r="C363" i="4" s="1"/>
  <c r="C358" i="1"/>
  <c r="I362" i="4"/>
  <c r="D358" i="1" l="1"/>
  <c r="E358" i="1" s="1"/>
  <c r="F358" i="1" s="1"/>
  <c r="M358" i="1" s="1"/>
  <c r="G363" i="4"/>
  <c r="E363" i="4"/>
  <c r="H363" i="4" l="1"/>
  <c r="C364" i="4" s="1"/>
  <c r="F363" i="4"/>
  <c r="C359" i="1"/>
  <c r="I363" i="4"/>
  <c r="D359" i="1" l="1"/>
  <c r="E359" i="1" s="1"/>
  <c r="F359" i="1" s="1"/>
  <c r="M359" i="1" s="1"/>
  <c r="E364" i="4"/>
  <c r="G364" i="4"/>
  <c r="C360" i="1" l="1"/>
  <c r="I364" i="4"/>
  <c r="H364" i="4"/>
  <c r="C365" i="4" s="1"/>
  <c r="F364" i="4"/>
  <c r="D360" i="1" l="1"/>
  <c r="E360" i="1" s="1"/>
  <c r="F360" i="1" s="1"/>
  <c r="M360" i="1" s="1"/>
  <c r="G365" i="4"/>
  <c r="E365" i="4"/>
  <c r="H365" i="4" l="1"/>
  <c r="C366" i="4" s="1"/>
  <c r="F365" i="4"/>
  <c r="C361" i="1"/>
  <c r="I365" i="4"/>
  <c r="D361" i="1" l="1"/>
  <c r="E361" i="1" s="1"/>
  <c r="F361" i="1" s="1"/>
  <c r="M361" i="1" s="1"/>
  <c r="G366" i="4"/>
  <c r="E366" i="4"/>
  <c r="H366" i="4" l="1"/>
  <c r="C367" i="4" s="1"/>
  <c r="F366" i="4"/>
  <c r="C362" i="1"/>
  <c r="I366" i="4"/>
  <c r="D362" i="1" l="1"/>
  <c r="E362" i="1" s="1"/>
  <c r="F362" i="1" s="1"/>
  <c r="M362" i="1" s="1"/>
  <c r="E367" i="4"/>
  <c r="G367" i="4"/>
  <c r="C363" i="1" l="1"/>
  <c r="D363" i="1" s="1"/>
  <c r="I367" i="4"/>
  <c r="H367" i="4"/>
  <c r="C368" i="4" s="1"/>
  <c r="F367" i="4"/>
  <c r="E368" i="4" l="1"/>
  <c r="G368" i="4"/>
  <c r="E363" i="1"/>
  <c r="F363" i="1" l="1"/>
  <c r="C364" i="1"/>
  <c r="D364" i="1" s="1"/>
  <c r="I368" i="4"/>
  <c r="H368" i="4"/>
  <c r="C369" i="4" s="1"/>
  <c r="F368" i="4"/>
  <c r="G369" i="4" l="1"/>
  <c r="E369" i="4"/>
  <c r="E364" i="1"/>
  <c r="M363" i="1"/>
  <c r="F364" i="1" l="1"/>
  <c r="H369" i="4"/>
  <c r="C370" i="4" s="1"/>
  <c r="F369" i="4"/>
  <c r="C365" i="1"/>
  <c r="D365" i="1" s="1"/>
  <c r="I369" i="4"/>
  <c r="E370" i="4" l="1"/>
  <c r="G370" i="4"/>
  <c r="D4" i="1"/>
  <c r="D24" i="8" s="1"/>
  <c r="F24" i="8" s="1"/>
  <c r="C4" i="1"/>
  <c r="D23" i="8" s="1"/>
  <c r="F23" i="8" s="1"/>
  <c r="M364" i="1"/>
  <c r="E21" i="1" l="1"/>
  <c r="F21" i="1" s="1"/>
  <c r="E365" i="1"/>
  <c r="I370" i="4"/>
  <c r="D25" i="8"/>
  <c r="E22" i="1" s="1"/>
  <c r="F22" i="1" s="1"/>
  <c r="H370" i="4"/>
  <c r="C371" i="4" s="1"/>
  <c r="F370" i="4"/>
  <c r="F25" i="8" l="1"/>
  <c r="E371" i="4"/>
  <c r="G371" i="4"/>
  <c r="F365" i="1"/>
  <c r="M365" i="1" l="1"/>
  <c r="I371" i="4"/>
  <c r="F371" i="4"/>
  <c r="H371" i="4"/>
  <c r="E33" i="1" l="1"/>
  <c r="F33" i="1" s="1"/>
  <c r="H7" i="3" l="1"/>
  <c r="H6" i="3"/>
  <c r="H5" i="3"/>
  <c r="H6" i="4" l="1"/>
  <c r="H7" i="4"/>
  <c r="H5" i="4" l="1"/>
  <c r="D5" i="7" s="1"/>
  <c r="D102" i="7" l="1"/>
  <c r="D106" i="7"/>
  <c r="D110" i="7"/>
  <c r="D114" i="7"/>
  <c r="D118" i="7"/>
  <c r="D122" i="7"/>
  <c r="D126" i="7"/>
  <c r="D130" i="7"/>
  <c r="D134" i="7"/>
  <c r="D138" i="7"/>
  <c r="D142" i="7"/>
  <c r="D146" i="7"/>
  <c r="D150" i="7"/>
  <c r="D103" i="7"/>
  <c r="D107" i="7"/>
  <c r="D111" i="7"/>
  <c r="D115" i="7"/>
  <c r="D119" i="7"/>
  <c r="D123" i="7"/>
  <c r="D127" i="7"/>
  <c r="D131" i="7"/>
  <c r="D135" i="7"/>
  <c r="D139" i="7"/>
  <c r="D143" i="7"/>
  <c r="D147" i="7"/>
  <c r="D151" i="7"/>
  <c r="D155" i="7"/>
  <c r="D159" i="7"/>
  <c r="D163" i="7"/>
  <c r="D167" i="7"/>
  <c r="D171" i="7"/>
  <c r="D175" i="7"/>
  <c r="D179" i="7"/>
  <c r="D183" i="7"/>
  <c r="D187" i="7"/>
  <c r="D191" i="7"/>
  <c r="D195" i="7"/>
  <c r="D199" i="7"/>
  <c r="D203" i="7"/>
  <c r="D207" i="7"/>
  <c r="D211" i="7"/>
  <c r="D215" i="7"/>
  <c r="D219" i="7"/>
  <c r="D223" i="7"/>
  <c r="D227" i="7"/>
  <c r="D231" i="7"/>
  <c r="D235" i="7"/>
  <c r="D239" i="7"/>
  <c r="D243" i="7"/>
  <c r="D247" i="7"/>
  <c r="D251" i="7"/>
  <c r="D104" i="7"/>
  <c r="D108" i="7"/>
  <c r="D112" i="7"/>
  <c r="D116" i="7"/>
  <c r="D120" i="7"/>
  <c r="D124" i="7"/>
  <c r="D128" i="7"/>
  <c r="D132" i="7"/>
  <c r="D136" i="7"/>
  <c r="D140" i="7"/>
  <c r="D144" i="7"/>
  <c r="D148" i="7"/>
  <c r="D152" i="7"/>
  <c r="D156" i="7"/>
  <c r="D160" i="7"/>
  <c r="D164" i="7"/>
  <c r="D168" i="7"/>
  <c r="D172" i="7"/>
  <c r="D176" i="7"/>
  <c r="D180" i="7"/>
  <c r="D184" i="7"/>
  <c r="D188" i="7"/>
  <c r="D192" i="7"/>
  <c r="D196" i="7"/>
  <c r="D200" i="7"/>
  <c r="D204" i="7"/>
  <c r="D208" i="7"/>
  <c r="D212" i="7"/>
  <c r="D216" i="7"/>
  <c r="D220" i="7"/>
  <c r="D224" i="7"/>
  <c r="D228" i="7"/>
  <c r="D232" i="7"/>
  <c r="D236" i="7"/>
  <c r="D240" i="7"/>
  <c r="D244" i="7"/>
  <c r="D248" i="7"/>
  <c r="D252" i="7"/>
  <c r="D109" i="7"/>
  <c r="D125" i="7"/>
  <c r="D141" i="7"/>
  <c r="D154" i="7"/>
  <c r="D162" i="7"/>
  <c r="D170" i="7"/>
  <c r="D178" i="7"/>
  <c r="D186" i="7"/>
  <c r="D194" i="7"/>
  <c r="D202" i="7"/>
  <c r="D210" i="7"/>
  <c r="D218" i="7"/>
  <c r="D226" i="7"/>
  <c r="D234" i="7"/>
  <c r="D242" i="7"/>
  <c r="D250" i="7"/>
  <c r="D256" i="7"/>
  <c r="D260" i="7"/>
  <c r="D264" i="7"/>
  <c r="D268" i="7"/>
  <c r="D272" i="7"/>
  <c r="D276" i="7"/>
  <c r="D280" i="7"/>
  <c r="D284" i="7"/>
  <c r="D288" i="7"/>
  <c r="D292" i="7"/>
  <c r="D296" i="7"/>
  <c r="D300" i="7"/>
  <c r="D304" i="7"/>
  <c r="D308" i="7"/>
  <c r="D312" i="7"/>
  <c r="D316" i="7"/>
  <c r="D320" i="7"/>
  <c r="D324" i="7"/>
  <c r="D328" i="7"/>
  <c r="D332" i="7"/>
  <c r="D336" i="7"/>
  <c r="D340" i="7"/>
  <c r="D344" i="7"/>
  <c r="D348" i="7"/>
  <c r="D352" i="7"/>
  <c r="D356" i="7"/>
  <c r="D360" i="7"/>
  <c r="D364" i="7"/>
  <c r="D368" i="7"/>
  <c r="D13" i="7"/>
  <c r="D17" i="7"/>
  <c r="D21" i="7"/>
  <c r="D25" i="7"/>
  <c r="D29" i="7"/>
  <c r="D33" i="7"/>
  <c r="D37" i="7"/>
  <c r="D41" i="7"/>
  <c r="D45" i="7"/>
  <c r="D49" i="7"/>
  <c r="D53" i="7"/>
  <c r="D57" i="7"/>
  <c r="D61" i="7"/>
  <c r="D65" i="7"/>
  <c r="D69" i="7"/>
  <c r="D73" i="7"/>
  <c r="D77" i="7"/>
  <c r="D81" i="7"/>
  <c r="D85" i="7"/>
  <c r="D89" i="7"/>
  <c r="D93" i="7"/>
  <c r="D97" i="7"/>
  <c r="D9" i="7"/>
  <c r="E9" i="7" s="1"/>
  <c r="D129" i="7"/>
  <c r="D157" i="7"/>
  <c r="D165" i="7"/>
  <c r="D113" i="7"/>
  <c r="D145" i="7"/>
  <c r="D173" i="7"/>
  <c r="D101" i="7"/>
  <c r="D117" i="7"/>
  <c r="D133" i="7"/>
  <c r="D149" i="7"/>
  <c r="D158" i="7"/>
  <c r="D166" i="7"/>
  <c r="D174" i="7"/>
  <c r="D182" i="7"/>
  <c r="D190" i="7"/>
  <c r="D198" i="7"/>
  <c r="D206" i="7"/>
  <c r="D214" i="7"/>
  <c r="D222" i="7"/>
  <c r="D230" i="7"/>
  <c r="D238" i="7"/>
  <c r="D246" i="7"/>
  <c r="D254" i="7"/>
  <c r="D258" i="7"/>
  <c r="D262" i="7"/>
  <c r="D266" i="7"/>
  <c r="D270" i="7"/>
  <c r="D274" i="7"/>
  <c r="D278" i="7"/>
  <c r="D282" i="7"/>
  <c r="D286" i="7"/>
  <c r="D290" i="7"/>
  <c r="D294" i="7"/>
  <c r="D298" i="7"/>
  <c r="D302" i="7"/>
  <c r="D306" i="7"/>
  <c r="D310" i="7"/>
  <c r="D314" i="7"/>
  <c r="D318" i="7"/>
  <c r="D322" i="7"/>
  <c r="D326" i="7"/>
  <c r="D330" i="7"/>
  <c r="D334" i="7"/>
  <c r="D338" i="7"/>
  <c r="D342" i="7"/>
  <c r="D346" i="7"/>
  <c r="D350" i="7"/>
  <c r="D354" i="7"/>
  <c r="D358" i="7"/>
  <c r="D362" i="7"/>
  <c r="D366" i="7"/>
  <c r="D11" i="7"/>
  <c r="D15" i="7"/>
  <c r="D19" i="7"/>
  <c r="D23" i="7"/>
  <c r="D27" i="7"/>
  <c r="D31" i="7"/>
  <c r="D35" i="7"/>
  <c r="D39" i="7"/>
  <c r="D43" i="7"/>
  <c r="D47" i="7"/>
  <c r="D51" i="7"/>
  <c r="D55" i="7"/>
  <c r="D59" i="7"/>
  <c r="D63" i="7"/>
  <c r="D67" i="7"/>
  <c r="D71" i="7"/>
  <c r="D75" i="7"/>
  <c r="D79" i="7"/>
  <c r="D83" i="7"/>
  <c r="D87" i="7"/>
  <c r="D91" i="7"/>
  <c r="D95" i="7"/>
  <c r="D99" i="7"/>
  <c r="D121" i="7"/>
  <c r="D169" i="7"/>
  <c r="D205" i="7"/>
  <c r="D237" i="7"/>
  <c r="D261" i="7"/>
  <c r="D285" i="7"/>
  <c r="D301" i="7"/>
  <c r="D317" i="7"/>
  <c r="D333" i="7"/>
  <c r="D349" i="7"/>
  <c r="D365" i="7"/>
  <c r="D22" i="7"/>
  <c r="D38" i="7"/>
  <c r="D62" i="7"/>
  <c r="D78" i="7"/>
  <c r="D94" i="7"/>
  <c r="D137" i="7"/>
  <c r="D177" i="7"/>
  <c r="D193" i="7"/>
  <c r="D209" i="7"/>
  <c r="D225" i="7"/>
  <c r="D241" i="7"/>
  <c r="D255" i="7"/>
  <c r="D263" i="7"/>
  <c r="D271" i="7"/>
  <c r="D279" i="7"/>
  <c r="D287" i="7"/>
  <c r="D295" i="7"/>
  <c r="D303" i="7"/>
  <c r="D311" i="7"/>
  <c r="D319" i="7"/>
  <c r="D327" i="7"/>
  <c r="D335" i="7"/>
  <c r="D343" i="7"/>
  <c r="D351" i="7"/>
  <c r="D359" i="7"/>
  <c r="D367" i="7"/>
  <c r="D16" i="7"/>
  <c r="D24" i="7"/>
  <c r="D32" i="7"/>
  <c r="D40" i="7"/>
  <c r="D48" i="7"/>
  <c r="D56" i="7"/>
  <c r="D64" i="7"/>
  <c r="D72" i="7"/>
  <c r="D80" i="7"/>
  <c r="D88" i="7"/>
  <c r="D96" i="7"/>
  <c r="D161" i="7"/>
  <c r="D201" i="7"/>
  <c r="D233" i="7"/>
  <c r="D259" i="7"/>
  <c r="D275" i="7"/>
  <c r="D283" i="7"/>
  <c r="D299" i="7"/>
  <c r="D315" i="7"/>
  <c r="D331" i="7"/>
  <c r="D347" i="7"/>
  <c r="D363" i="7"/>
  <c r="D20" i="7"/>
  <c r="D36" i="7"/>
  <c r="D52" i="7"/>
  <c r="D68" i="7"/>
  <c r="D84" i="7"/>
  <c r="D92" i="7"/>
  <c r="D189" i="7"/>
  <c r="D221" i="7"/>
  <c r="D253" i="7"/>
  <c r="D269" i="7"/>
  <c r="D277" i="7"/>
  <c r="D293" i="7"/>
  <c r="D309" i="7"/>
  <c r="D325" i="7"/>
  <c r="D341" i="7"/>
  <c r="D357" i="7"/>
  <c r="D14" i="7"/>
  <c r="D30" i="7"/>
  <c r="D46" i="7"/>
  <c r="D54" i="7"/>
  <c r="D70" i="7"/>
  <c r="D86" i="7"/>
  <c r="D153" i="7"/>
  <c r="D181" i="7"/>
  <c r="D197" i="7"/>
  <c r="D213" i="7"/>
  <c r="D229" i="7"/>
  <c r="D245" i="7"/>
  <c r="D257" i="7"/>
  <c r="D265" i="7"/>
  <c r="D273" i="7"/>
  <c r="D281" i="7"/>
  <c r="D289" i="7"/>
  <c r="D297" i="7"/>
  <c r="D305" i="7"/>
  <c r="D313" i="7"/>
  <c r="D321" i="7"/>
  <c r="D329" i="7"/>
  <c r="D337" i="7"/>
  <c r="D345" i="7"/>
  <c r="D353" i="7"/>
  <c r="D361" i="7"/>
  <c r="D10" i="7"/>
  <c r="D18" i="7"/>
  <c r="D26" i="7"/>
  <c r="D34" i="7"/>
  <c r="D42" i="7"/>
  <c r="D50" i="7"/>
  <c r="D58" i="7"/>
  <c r="D66" i="7"/>
  <c r="D74" i="7"/>
  <c r="D82" i="7"/>
  <c r="D90" i="7"/>
  <c r="D98" i="7"/>
  <c r="D105" i="7"/>
  <c r="D185" i="7"/>
  <c r="D217" i="7"/>
  <c r="D249" i="7"/>
  <c r="D267" i="7"/>
  <c r="D291" i="7"/>
  <c r="D307" i="7"/>
  <c r="D323" i="7"/>
  <c r="D339" i="7"/>
  <c r="D355" i="7"/>
  <c r="D12" i="7"/>
  <c r="D28" i="7"/>
  <c r="D44" i="7"/>
  <c r="D60" i="7"/>
  <c r="D76" i="7"/>
  <c r="D100" i="7"/>
  <c r="E24" i="1"/>
  <c r="E4" i="1" s="1"/>
  <c r="F24" i="1" l="1"/>
  <c r="F4" i="1" s="1"/>
  <c r="D27" i="8" s="1"/>
  <c r="F27" i="8" s="1"/>
  <c r="F9" i="7"/>
  <c r="C10" i="7" s="1"/>
  <c r="E10" i="7" s="1"/>
  <c r="H6" i="1"/>
  <c r="J6" i="1" l="1"/>
  <c r="F10" i="7"/>
  <c r="C11" i="7" s="1"/>
  <c r="E11" i="7" s="1"/>
  <c r="H7" i="1"/>
  <c r="K6" i="1" l="1"/>
  <c r="F11" i="7"/>
  <c r="C12" i="7" s="1"/>
  <c r="E12" i="7" s="1"/>
  <c r="H8" i="1"/>
  <c r="J7" i="1"/>
  <c r="K7" i="1" s="1"/>
  <c r="M7" i="1" s="1"/>
  <c r="J8" i="1" l="1"/>
  <c r="F12" i="7"/>
  <c r="C13" i="7" s="1"/>
  <c r="E13" i="7" s="1"/>
  <c r="H9" i="1"/>
  <c r="M6" i="1"/>
  <c r="K8" i="1" l="1"/>
  <c r="J9" i="1"/>
  <c r="F13" i="7"/>
  <c r="C14" i="7" s="1"/>
  <c r="E14" i="7" s="1"/>
  <c r="H10" i="1"/>
  <c r="K9" i="1" l="1"/>
  <c r="M9" i="1" s="1"/>
  <c r="F14" i="7"/>
  <c r="C15" i="7" s="1"/>
  <c r="E15" i="7" s="1"/>
  <c r="H11" i="1"/>
  <c r="J10" i="1"/>
  <c r="M8" i="1"/>
  <c r="K10" i="1" l="1"/>
  <c r="J11" i="1"/>
  <c r="K11" i="1" s="1"/>
  <c r="M11" i="1" s="1"/>
  <c r="F15" i="7"/>
  <c r="C16" i="7" s="1"/>
  <c r="E16" i="7" s="1"/>
  <c r="H12" i="1"/>
  <c r="J12" i="1" l="1"/>
  <c r="K12" i="1" s="1"/>
  <c r="M12" i="1" s="1"/>
  <c r="F16" i="7"/>
  <c r="C17" i="7" s="1"/>
  <c r="E17" i="7" s="1"/>
  <c r="H13" i="1"/>
  <c r="M10" i="1"/>
  <c r="F17" i="7" l="1"/>
  <c r="C18" i="7" s="1"/>
  <c r="E18" i="7" s="1"/>
  <c r="H14" i="1"/>
  <c r="J13" i="1"/>
  <c r="K13" i="1" s="1"/>
  <c r="M13" i="1" l="1"/>
  <c r="J14" i="1"/>
  <c r="K14" i="1" s="1"/>
  <c r="M14" i="1" s="1"/>
  <c r="F18" i="7"/>
  <c r="C19" i="7" s="1"/>
  <c r="E19" i="7" s="1"/>
  <c r="H15" i="1"/>
  <c r="J15" i="1" l="1"/>
  <c r="K15" i="1" s="1"/>
  <c r="M15" i="1" s="1"/>
  <c r="F19" i="7"/>
  <c r="C20" i="7" s="1"/>
  <c r="E20" i="7" s="1"/>
  <c r="H16" i="1"/>
  <c r="J16" i="1" l="1"/>
  <c r="K16" i="1" s="1"/>
  <c r="M16" i="1" s="1"/>
  <c r="F20" i="7"/>
  <c r="C21" i="7" s="1"/>
  <c r="E21" i="7" s="1"/>
  <c r="H17" i="1"/>
  <c r="J17" i="1" l="1"/>
  <c r="K17" i="1" s="1"/>
  <c r="M17" i="1" s="1"/>
  <c r="F21" i="7"/>
  <c r="C22" i="7" s="1"/>
  <c r="E22" i="7" s="1"/>
  <c r="H18" i="1"/>
  <c r="J18" i="1" l="1"/>
  <c r="K18" i="1" s="1"/>
  <c r="M18" i="1" s="1"/>
  <c r="F22" i="7"/>
  <c r="C23" i="7" s="1"/>
  <c r="E23" i="7" s="1"/>
  <c r="H19" i="1"/>
  <c r="J19" i="1" l="1"/>
  <c r="K19" i="1" s="1"/>
  <c r="M19" i="1" s="1"/>
  <c r="F23" i="7"/>
  <c r="C24" i="7" s="1"/>
  <c r="E24" i="7" s="1"/>
  <c r="H20" i="1"/>
  <c r="J20" i="1" l="1"/>
  <c r="K20" i="1" s="1"/>
  <c r="M20" i="1" s="1"/>
  <c r="F24" i="7"/>
  <c r="C25" i="7" s="1"/>
  <c r="E25" i="7" s="1"/>
  <c r="H21" i="1"/>
  <c r="J21" i="1" l="1"/>
  <c r="K21" i="1" s="1"/>
  <c r="M21" i="1" s="1"/>
  <c r="F25" i="7"/>
  <c r="C26" i="7" s="1"/>
  <c r="E26" i="7" s="1"/>
  <c r="H22" i="1"/>
  <c r="J22" i="1" l="1"/>
  <c r="K22" i="1" s="1"/>
  <c r="M22" i="1" s="1"/>
  <c r="F26" i="7"/>
  <c r="C27" i="7" s="1"/>
  <c r="E27" i="7" s="1"/>
  <c r="H23" i="1"/>
  <c r="J23" i="1" l="1"/>
  <c r="K23" i="1" s="1"/>
  <c r="M23" i="1" s="1"/>
  <c r="F27" i="7"/>
  <c r="C28" i="7" s="1"/>
  <c r="E28" i="7" s="1"/>
  <c r="H24" i="1"/>
  <c r="J24" i="1" l="1"/>
  <c r="K24" i="1" s="1"/>
  <c r="M24" i="1" s="1"/>
  <c r="F28" i="7"/>
  <c r="C29" i="7" s="1"/>
  <c r="E29" i="7" s="1"/>
  <c r="H25" i="1"/>
  <c r="J25" i="1" l="1"/>
  <c r="K25" i="1" s="1"/>
  <c r="M25" i="1" s="1"/>
  <c r="F29" i="7"/>
  <c r="C30" i="7" s="1"/>
  <c r="E30" i="7" s="1"/>
  <c r="H26" i="1"/>
  <c r="F30" i="7" l="1"/>
  <c r="C31" i="7" s="1"/>
  <c r="E31" i="7" s="1"/>
  <c r="H27" i="1"/>
  <c r="J26" i="1"/>
  <c r="K26" i="1" s="1"/>
  <c r="M26" i="1" s="1"/>
  <c r="J27" i="1" l="1"/>
  <c r="K27" i="1" s="1"/>
  <c r="M27" i="1" s="1"/>
  <c r="F31" i="7"/>
  <c r="C32" i="7" s="1"/>
  <c r="E32" i="7" s="1"/>
  <c r="H28" i="1"/>
  <c r="J28" i="1" l="1"/>
  <c r="K28" i="1" s="1"/>
  <c r="M28" i="1" s="1"/>
  <c r="F32" i="7"/>
  <c r="C33" i="7" s="1"/>
  <c r="E33" i="7" s="1"/>
  <c r="H29" i="1"/>
  <c r="F33" i="7" l="1"/>
  <c r="C34" i="7" s="1"/>
  <c r="E34" i="7" s="1"/>
  <c r="H30" i="1"/>
  <c r="J29" i="1"/>
  <c r="K29" i="1" s="1"/>
  <c r="M29" i="1" s="1"/>
  <c r="J30" i="1" l="1"/>
  <c r="K30" i="1" s="1"/>
  <c r="M30" i="1" s="1"/>
  <c r="F34" i="7"/>
  <c r="C35" i="7" s="1"/>
  <c r="E35" i="7" s="1"/>
  <c r="H31" i="1"/>
  <c r="J31" i="1" l="1"/>
  <c r="K31" i="1" s="1"/>
  <c r="M31" i="1" s="1"/>
  <c r="F35" i="7"/>
  <c r="C36" i="7" s="1"/>
  <c r="E36" i="7" s="1"/>
  <c r="H32" i="1"/>
  <c r="J32" i="1" l="1"/>
  <c r="K32" i="1" s="1"/>
  <c r="M32" i="1" s="1"/>
  <c r="F36" i="7"/>
  <c r="C37" i="7" s="1"/>
  <c r="E37" i="7" s="1"/>
  <c r="H33" i="1"/>
  <c r="J33" i="1" l="1"/>
  <c r="K33" i="1" s="1"/>
  <c r="M33" i="1" s="1"/>
  <c r="F37" i="7"/>
  <c r="C38" i="7" s="1"/>
  <c r="E38" i="7" s="1"/>
  <c r="H34" i="1"/>
  <c r="J34" i="1" l="1"/>
  <c r="K34" i="1" s="1"/>
  <c r="M34" i="1" s="1"/>
  <c r="F38" i="7"/>
  <c r="C39" i="7" s="1"/>
  <c r="E39" i="7" s="1"/>
  <c r="H35" i="1"/>
  <c r="J35" i="1" l="1"/>
  <c r="K35" i="1" s="1"/>
  <c r="M35" i="1" s="1"/>
  <c r="F39" i="7"/>
  <c r="C40" i="7" s="1"/>
  <c r="E40" i="7" s="1"/>
  <c r="H36" i="1"/>
  <c r="J36" i="1" l="1"/>
  <c r="K36" i="1" s="1"/>
  <c r="M36" i="1" s="1"/>
  <c r="F40" i="7"/>
  <c r="C41" i="7" s="1"/>
  <c r="E41" i="7" s="1"/>
  <c r="H37" i="1"/>
  <c r="J37" i="1" l="1"/>
  <c r="K37" i="1" s="1"/>
  <c r="M37" i="1" s="1"/>
  <c r="F41" i="7"/>
  <c r="C42" i="7" s="1"/>
  <c r="E42" i="7" s="1"/>
  <c r="H38" i="1"/>
  <c r="J38" i="1" l="1"/>
  <c r="K38" i="1" s="1"/>
  <c r="M38" i="1" s="1"/>
  <c r="F42" i="7"/>
  <c r="C43" i="7" s="1"/>
  <c r="E43" i="7" s="1"/>
  <c r="H39" i="1"/>
  <c r="J39" i="1" l="1"/>
  <c r="K39" i="1" s="1"/>
  <c r="M39" i="1" s="1"/>
  <c r="F43" i="7"/>
  <c r="C44" i="7" s="1"/>
  <c r="E44" i="7" s="1"/>
  <c r="H40" i="1"/>
  <c r="J40" i="1" l="1"/>
  <c r="K40" i="1" s="1"/>
  <c r="M40" i="1" s="1"/>
  <c r="F44" i="7"/>
  <c r="C45" i="7" s="1"/>
  <c r="E45" i="7" s="1"/>
  <c r="H41" i="1"/>
  <c r="J41" i="1" l="1"/>
  <c r="K41" i="1" s="1"/>
  <c r="M41" i="1" s="1"/>
  <c r="F45" i="7"/>
  <c r="C46" i="7" s="1"/>
  <c r="E46" i="7" s="1"/>
  <c r="H42" i="1"/>
  <c r="J42" i="1" l="1"/>
  <c r="K42" i="1" s="1"/>
  <c r="M42" i="1" s="1"/>
  <c r="F46" i="7"/>
  <c r="C47" i="7" s="1"/>
  <c r="E47" i="7" s="1"/>
  <c r="H43" i="1"/>
  <c r="J43" i="1" l="1"/>
  <c r="K43" i="1" s="1"/>
  <c r="M43" i="1" s="1"/>
  <c r="F47" i="7"/>
  <c r="C48" i="7" s="1"/>
  <c r="E48" i="7" s="1"/>
  <c r="H44" i="1"/>
  <c r="J44" i="1" l="1"/>
  <c r="K44" i="1" s="1"/>
  <c r="M44" i="1" s="1"/>
  <c r="F48" i="7"/>
  <c r="C49" i="7" s="1"/>
  <c r="E49" i="7" s="1"/>
  <c r="H45" i="1"/>
  <c r="F49" i="7" l="1"/>
  <c r="C50" i="7" s="1"/>
  <c r="E50" i="7" s="1"/>
  <c r="H46" i="1"/>
  <c r="J45" i="1"/>
  <c r="K45" i="1" s="1"/>
  <c r="M45" i="1" s="1"/>
  <c r="J46" i="1" l="1"/>
  <c r="K46" i="1" s="1"/>
  <c r="M46" i="1" s="1"/>
  <c r="F50" i="7"/>
  <c r="C51" i="7" s="1"/>
  <c r="E51" i="7" s="1"/>
  <c r="H47" i="1"/>
  <c r="F51" i="7" l="1"/>
  <c r="C52" i="7" s="1"/>
  <c r="H48" i="1"/>
  <c r="J47" i="1"/>
  <c r="K47" i="1" s="1"/>
  <c r="M47" i="1" s="1"/>
  <c r="J48" i="1" l="1"/>
  <c r="K48" i="1" s="1"/>
  <c r="M48" i="1" s="1"/>
  <c r="E52" i="7"/>
  <c r="H49" i="1" s="1"/>
  <c r="F52" i="7" l="1"/>
  <c r="C53" i="7" s="1"/>
  <c r="E53" i="7" s="1"/>
  <c r="H50" i="1" s="1"/>
  <c r="J49" i="1"/>
  <c r="K49" i="1" s="1"/>
  <c r="M49" i="1" s="1"/>
  <c r="F53" i="7" l="1"/>
  <c r="C54" i="7" s="1"/>
  <c r="J50" i="1"/>
  <c r="K50" i="1" s="1"/>
  <c r="M50" i="1" s="1"/>
  <c r="E54" i="7" l="1"/>
  <c r="H51" i="1" s="1"/>
  <c r="F54" i="7" l="1"/>
  <c r="C55" i="7" s="1"/>
  <c r="J51" i="1"/>
  <c r="K51" i="1" s="1"/>
  <c r="M51" i="1" s="1"/>
  <c r="E55" i="7" l="1"/>
  <c r="H52" i="1" s="1"/>
  <c r="F55" i="7" l="1"/>
  <c r="C56" i="7" s="1"/>
  <c r="E56" i="7" s="1"/>
  <c r="H53" i="1" s="1"/>
  <c r="J52" i="1"/>
  <c r="K52" i="1" s="1"/>
  <c r="M52" i="1" s="1"/>
  <c r="F56" i="7" l="1"/>
  <c r="C57" i="7" s="1"/>
  <c r="E57" i="7" s="1"/>
  <c r="H54" i="1" s="1"/>
  <c r="J53" i="1"/>
  <c r="K53" i="1" s="1"/>
  <c r="M53" i="1" s="1"/>
  <c r="F57" i="7" l="1"/>
  <c r="C58" i="7" s="1"/>
  <c r="E58" i="7" s="1"/>
  <c r="H55" i="1" s="1"/>
  <c r="J54" i="1"/>
  <c r="K54" i="1" s="1"/>
  <c r="M54" i="1" s="1"/>
  <c r="F58" i="7" l="1"/>
  <c r="C59" i="7" s="1"/>
  <c r="E59" i="7"/>
  <c r="H56" i="1" s="1"/>
  <c r="J55" i="1"/>
  <c r="K55" i="1" s="1"/>
  <c r="M55" i="1" s="1"/>
  <c r="J56" i="1" l="1"/>
  <c r="K56" i="1" s="1"/>
  <c r="M56" i="1" s="1"/>
  <c r="F59" i="7"/>
  <c r="C60" i="7" s="1"/>
  <c r="E60" i="7" l="1"/>
  <c r="H57" i="1" s="1"/>
  <c r="F60" i="7" l="1"/>
  <c r="C61" i="7" s="1"/>
  <c r="E61" i="7" s="1"/>
  <c r="H58" i="1" s="1"/>
  <c r="J57" i="1"/>
  <c r="K57" i="1" s="1"/>
  <c r="M57" i="1" s="1"/>
  <c r="F61" i="7" l="1"/>
  <c r="C62" i="7" s="1"/>
  <c r="E62" i="7"/>
  <c r="H59" i="1" s="1"/>
  <c r="J58" i="1"/>
  <c r="K58" i="1" s="1"/>
  <c r="M58" i="1" s="1"/>
  <c r="F62" i="7" l="1"/>
  <c r="C63" i="7" s="1"/>
  <c r="E63" i="7"/>
  <c r="H60" i="1" s="1"/>
  <c r="J59" i="1"/>
  <c r="K59" i="1" s="1"/>
  <c r="M59" i="1" s="1"/>
  <c r="F63" i="7" l="1"/>
  <c r="C64" i="7" s="1"/>
  <c r="E64" i="7" s="1"/>
  <c r="H61" i="1" s="1"/>
  <c r="J60" i="1"/>
  <c r="K60" i="1" s="1"/>
  <c r="M60" i="1" s="1"/>
  <c r="F64" i="7" l="1"/>
  <c r="C65" i="7" s="1"/>
  <c r="E65" i="7" s="1"/>
  <c r="H62" i="1" s="1"/>
  <c r="J61" i="1"/>
  <c r="K61" i="1" s="1"/>
  <c r="M61" i="1" s="1"/>
  <c r="F65" i="7" l="1"/>
  <c r="C66" i="7" s="1"/>
  <c r="E66" i="7" s="1"/>
  <c r="H63" i="1" s="1"/>
  <c r="J62" i="1"/>
  <c r="K62" i="1" s="1"/>
  <c r="M62" i="1" s="1"/>
  <c r="F66" i="7" l="1"/>
  <c r="C67" i="7" s="1"/>
  <c r="J63" i="1"/>
  <c r="K63" i="1" s="1"/>
  <c r="M63" i="1" s="1"/>
  <c r="E67" i="7" l="1"/>
  <c r="H64" i="1" s="1"/>
  <c r="F67" i="7"/>
  <c r="C68" i="7" s="1"/>
  <c r="E68" i="7" l="1"/>
  <c r="H65" i="1" s="1"/>
  <c r="J64" i="1"/>
  <c r="K64" i="1" s="1"/>
  <c r="M64" i="1" s="1"/>
  <c r="F68" i="7" l="1"/>
  <c r="C69" i="7" s="1"/>
  <c r="E69" i="7" s="1"/>
  <c r="H66" i="1" s="1"/>
  <c r="J65" i="1"/>
  <c r="K65" i="1" s="1"/>
  <c r="M65" i="1" s="1"/>
  <c r="F69" i="7" l="1"/>
  <c r="C70" i="7" s="1"/>
  <c r="E70" i="7" s="1"/>
  <c r="H67" i="1" s="1"/>
  <c r="J66" i="1"/>
  <c r="K66" i="1" s="1"/>
  <c r="M66" i="1" s="1"/>
  <c r="F70" i="7" l="1"/>
  <c r="C71" i="7" s="1"/>
  <c r="E71" i="7" s="1"/>
  <c r="H68" i="1" s="1"/>
  <c r="J67" i="1"/>
  <c r="K67" i="1" s="1"/>
  <c r="M67" i="1" s="1"/>
  <c r="F71" i="7" l="1"/>
  <c r="C72" i="7" s="1"/>
  <c r="E72" i="7" s="1"/>
  <c r="H69" i="1" s="1"/>
  <c r="J68" i="1"/>
  <c r="K68" i="1" s="1"/>
  <c r="M68" i="1" s="1"/>
  <c r="F72" i="7" l="1"/>
  <c r="C73" i="7" s="1"/>
  <c r="E73" i="7" s="1"/>
  <c r="H70" i="1" s="1"/>
  <c r="J69" i="1"/>
  <c r="K69" i="1" s="1"/>
  <c r="M69" i="1" s="1"/>
  <c r="F73" i="7" l="1"/>
  <c r="C74" i="7" s="1"/>
  <c r="E74" i="7" s="1"/>
  <c r="H71" i="1" s="1"/>
  <c r="J70" i="1"/>
  <c r="K70" i="1" s="1"/>
  <c r="M70" i="1" s="1"/>
  <c r="F74" i="7" l="1"/>
  <c r="C75" i="7" s="1"/>
  <c r="E75" i="7" s="1"/>
  <c r="H72" i="1" s="1"/>
  <c r="J71" i="1"/>
  <c r="K71" i="1" s="1"/>
  <c r="M71" i="1" s="1"/>
  <c r="F75" i="7" l="1"/>
  <c r="C76" i="7" s="1"/>
  <c r="E76" i="7" s="1"/>
  <c r="H73" i="1" s="1"/>
  <c r="J72" i="1"/>
  <c r="K72" i="1" s="1"/>
  <c r="M72" i="1" s="1"/>
  <c r="F76" i="7" l="1"/>
  <c r="C77" i="7" s="1"/>
  <c r="E77" i="7" s="1"/>
  <c r="H74" i="1" s="1"/>
  <c r="J73" i="1"/>
  <c r="K73" i="1" s="1"/>
  <c r="M73" i="1" s="1"/>
  <c r="F77" i="7" l="1"/>
  <c r="C78" i="7" s="1"/>
  <c r="E78" i="7" s="1"/>
  <c r="H75" i="1" s="1"/>
  <c r="J74" i="1"/>
  <c r="K74" i="1" s="1"/>
  <c r="M74" i="1" s="1"/>
  <c r="F78" i="7" l="1"/>
  <c r="C79" i="7" s="1"/>
  <c r="E79" i="7" s="1"/>
  <c r="J75" i="1"/>
  <c r="K75" i="1" s="1"/>
  <c r="M75" i="1" s="1"/>
  <c r="H76" i="1" l="1"/>
  <c r="J76" i="1" s="1"/>
  <c r="K76" i="1" s="1"/>
  <c r="M76" i="1" s="1"/>
  <c r="F79" i="7"/>
  <c r="C80" i="7" s="1"/>
  <c r="E80" i="7" s="1"/>
  <c r="H77" i="1" s="1"/>
  <c r="F80" i="7" l="1"/>
  <c r="C81" i="7" s="1"/>
  <c r="E81" i="7" s="1"/>
  <c r="H78" i="1" s="1"/>
  <c r="J77" i="1"/>
  <c r="K77" i="1" s="1"/>
  <c r="M77" i="1" s="1"/>
  <c r="F81" i="7" l="1"/>
  <c r="C82" i="7" s="1"/>
  <c r="E82" i="7" s="1"/>
  <c r="H79" i="1" s="1"/>
  <c r="J78" i="1"/>
  <c r="K78" i="1" s="1"/>
  <c r="M78" i="1" s="1"/>
  <c r="F82" i="7" l="1"/>
  <c r="C83" i="7" s="1"/>
  <c r="E83" i="7" s="1"/>
  <c r="H80" i="1" s="1"/>
  <c r="J79" i="1"/>
  <c r="K79" i="1" s="1"/>
  <c r="M79" i="1" s="1"/>
  <c r="F83" i="7" l="1"/>
  <c r="C84" i="7" s="1"/>
  <c r="E84" i="7" s="1"/>
  <c r="H81" i="1" s="1"/>
  <c r="J80" i="1"/>
  <c r="K80" i="1" s="1"/>
  <c r="M80" i="1" s="1"/>
  <c r="F84" i="7" l="1"/>
  <c r="C85" i="7" s="1"/>
  <c r="E85" i="7" s="1"/>
  <c r="H82" i="1" s="1"/>
  <c r="J81" i="1"/>
  <c r="K81" i="1" s="1"/>
  <c r="M81" i="1" s="1"/>
  <c r="F85" i="7" l="1"/>
  <c r="C86" i="7" s="1"/>
  <c r="E86" i="7" s="1"/>
  <c r="H83" i="1" s="1"/>
  <c r="J82" i="1"/>
  <c r="K82" i="1" s="1"/>
  <c r="M82" i="1" s="1"/>
  <c r="F86" i="7" l="1"/>
  <c r="C87" i="7" s="1"/>
  <c r="J83" i="1"/>
  <c r="K83" i="1" s="1"/>
  <c r="M83" i="1" s="1"/>
  <c r="E87" i="7" l="1"/>
  <c r="H84" i="1" s="1"/>
  <c r="F87" i="7" l="1"/>
  <c r="C88" i="7" s="1"/>
  <c r="J84" i="1"/>
  <c r="K84" i="1" s="1"/>
  <c r="M84" i="1" s="1"/>
  <c r="E88" i="7" l="1"/>
  <c r="H85" i="1" s="1"/>
  <c r="F88" i="7" l="1"/>
  <c r="C89" i="7" s="1"/>
  <c r="E89" i="7" s="1"/>
  <c r="H86" i="1" s="1"/>
  <c r="J85" i="1"/>
  <c r="K85" i="1" s="1"/>
  <c r="M85" i="1" s="1"/>
  <c r="F89" i="7" l="1"/>
  <c r="C90" i="7" s="1"/>
  <c r="J86" i="1"/>
  <c r="K86" i="1" s="1"/>
  <c r="M86" i="1" s="1"/>
  <c r="E90" i="7" l="1"/>
  <c r="H87" i="1" s="1"/>
  <c r="F90" i="7" l="1"/>
  <c r="C91" i="7" s="1"/>
  <c r="J87" i="1"/>
  <c r="K87" i="1" s="1"/>
  <c r="M87" i="1" s="1"/>
  <c r="E91" i="7" l="1"/>
  <c r="H88" i="1" s="1"/>
  <c r="F91" i="7" l="1"/>
  <c r="C92" i="7" s="1"/>
  <c r="J88" i="1"/>
  <c r="K88" i="1" s="1"/>
  <c r="M88" i="1" s="1"/>
  <c r="E92" i="7" l="1"/>
  <c r="H89" i="1" s="1"/>
  <c r="F92" i="7" l="1"/>
  <c r="C93" i="7" s="1"/>
  <c r="J89" i="1"/>
  <c r="K89" i="1" s="1"/>
  <c r="M89" i="1" s="1"/>
  <c r="E93" i="7" l="1"/>
  <c r="H90" i="1" s="1"/>
  <c r="F93" i="7" l="1"/>
  <c r="C94" i="7" s="1"/>
  <c r="J90" i="1"/>
  <c r="K90" i="1" s="1"/>
  <c r="M90" i="1" s="1"/>
  <c r="E94" i="7" l="1"/>
  <c r="H91" i="1" s="1"/>
  <c r="F94" i="7" l="1"/>
  <c r="C95" i="7" s="1"/>
  <c r="J91" i="1"/>
  <c r="K91" i="1" s="1"/>
  <c r="M91" i="1" s="1"/>
  <c r="E95" i="7" l="1"/>
  <c r="H92" i="1" s="1"/>
  <c r="F95" i="7" l="1"/>
  <c r="C96" i="7" s="1"/>
  <c r="E96" i="7" s="1"/>
  <c r="H93" i="1" s="1"/>
  <c r="J92" i="1"/>
  <c r="K92" i="1" s="1"/>
  <c r="M92" i="1" s="1"/>
  <c r="F96" i="7" l="1"/>
  <c r="C97" i="7" s="1"/>
  <c r="J93" i="1"/>
  <c r="K93" i="1" s="1"/>
  <c r="M93" i="1" s="1"/>
  <c r="E97" i="7" l="1"/>
  <c r="H94" i="1" s="1"/>
  <c r="F97" i="7" l="1"/>
  <c r="C98" i="7" s="1"/>
  <c r="J94" i="1"/>
  <c r="K94" i="1" s="1"/>
  <c r="M94" i="1" s="1"/>
  <c r="E98" i="7" l="1"/>
  <c r="H95" i="1" s="1"/>
  <c r="F98" i="7" l="1"/>
  <c r="C99" i="7" s="1"/>
  <c r="J95" i="1"/>
  <c r="K95" i="1" s="1"/>
  <c r="M95" i="1" s="1"/>
  <c r="E99" i="7" l="1"/>
  <c r="H96" i="1" s="1"/>
  <c r="F99" i="7"/>
  <c r="C100" i="7" s="1"/>
  <c r="E100" i="7" l="1"/>
  <c r="H97" i="1" s="1"/>
  <c r="J96" i="1"/>
  <c r="K96" i="1" s="1"/>
  <c r="M96" i="1" s="1"/>
  <c r="F100" i="7" l="1"/>
  <c r="I4" i="1"/>
  <c r="D31" i="8" s="1"/>
  <c r="F31" i="8" s="1"/>
  <c r="H4" i="1"/>
  <c r="D30" i="8" s="1"/>
  <c r="J97" i="1" l="1"/>
  <c r="F30" i="8"/>
  <c r="F32" i="8" s="1"/>
  <c r="D32" i="8"/>
  <c r="C101" i="7"/>
  <c r="E101" i="7" s="1"/>
  <c r="F101" i="7" s="1"/>
  <c r="C102" i="7" s="1"/>
  <c r="E102" i="7" s="1"/>
  <c r="F102" i="7" s="1"/>
  <c r="C103" i="7" s="1"/>
  <c r="E103" i="7" s="1"/>
  <c r="F103" i="7" s="1"/>
  <c r="C104" i="7" s="1"/>
  <c r="E104" i="7" s="1"/>
  <c r="F104" i="7" s="1"/>
  <c r="C105" i="7" s="1"/>
  <c r="E105" i="7" s="1"/>
  <c r="F105" i="7" s="1"/>
  <c r="C106" i="7" s="1"/>
  <c r="E106" i="7" s="1"/>
  <c r="F106" i="7" s="1"/>
  <c r="C107" i="7" s="1"/>
  <c r="E107" i="7" s="1"/>
  <c r="F107" i="7" s="1"/>
  <c r="C108" i="7" s="1"/>
  <c r="E108" i="7" s="1"/>
  <c r="F108" i="7" s="1"/>
  <c r="C109" i="7" s="1"/>
  <c r="E109" i="7" s="1"/>
  <c r="F109" i="7" s="1"/>
  <c r="C110" i="7" s="1"/>
  <c r="E110" i="7" s="1"/>
  <c r="F110" i="7" s="1"/>
  <c r="C111" i="7" s="1"/>
  <c r="E111" i="7" s="1"/>
  <c r="F111" i="7" s="1"/>
  <c r="C112" i="7" s="1"/>
  <c r="E112" i="7" s="1"/>
  <c r="F112" i="7" s="1"/>
  <c r="C113" i="7" s="1"/>
  <c r="E113" i="7" s="1"/>
  <c r="F113" i="7" s="1"/>
  <c r="C114" i="7" s="1"/>
  <c r="E114" i="7" s="1"/>
  <c r="F114" i="7" s="1"/>
  <c r="C115" i="7" s="1"/>
  <c r="E115" i="7" s="1"/>
  <c r="F115" i="7" s="1"/>
  <c r="C116" i="7" s="1"/>
  <c r="E116" i="7" s="1"/>
  <c r="F116" i="7" s="1"/>
  <c r="C117" i="7" s="1"/>
  <c r="E117" i="7" s="1"/>
  <c r="F117" i="7" s="1"/>
  <c r="C118" i="7" s="1"/>
  <c r="E118" i="7" s="1"/>
  <c r="F118" i="7" s="1"/>
  <c r="C119" i="7" s="1"/>
  <c r="E119" i="7" s="1"/>
  <c r="F119" i="7" s="1"/>
  <c r="C120" i="7" s="1"/>
  <c r="E120" i="7" s="1"/>
  <c r="F120" i="7" s="1"/>
  <c r="C121" i="7" s="1"/>
  <c r="E121" i="7" s="1"/>
  <c r="F121" i="7" s="1"/>
  <c r="C122" i="7" s="1"/>
  <c r="E122" i="7" s="1"/>
  <c r="F122" i="7" s="1"/>
  <c r="C123" i="7" s="1"/>
  <c r="E123" i="7" s="1"/>
  <c r="F123" i="7" s="1"/>
  <c r="C124" i="7" s="1"/>
  <c r="E124" i="7" s="1"/>
  <c r="F124" i="7" s="1"/>
  <c r="C125" i="7" s="1"/>
  <c r="E125" i="7" s="1"/>
  <c r="F125" i="7" s="1"/>
  <c r="C126" i="7" s="1"/>
  <c r="E126" i="7" s="1"/>
  <c r="F126" i="7" s="1"/>
  <c r="C127" i="7" s="1"/>
  <c r="E127" i="7" s="1"/>
  <c r="F127" i="7" s="1"/>
  <c r="C128" i="7" s="1"/>
  <c r="E128" i="7" s="1"/>
  <c r="F128" i="7" s="1"/>
  <c r="C129" i="7" s="1"/>
  <c r="E129" i="7" s="1"/>
  <c r="F129" i="7" s="1"/>
  <c r="C130" i="7" s="1"/>
  <c r="E130" i="7" s="1"/>
  <c r="F130" i="7" s="1"/>
  <c r="C131" i="7" s="1"/>
  <c r="E131" i="7" s="1"/>
  <c r="F131" i="7" s="1"/>
  <c r="C132" i="7" s="1"/>
  <c r="E132" i="7" s="1"/>
  <c r="F132" i="7" s="1"/>
  <c r="C133" i="7" s="1"/>
  <c r="E133" i="7" s="1"/>
  <c r="F133" i="7" s="1"/>
  <c r="C134" i="7" s="1"/>
  <c r="E134" i="7" s="1"/>
  <c r="F134" i="7" s="1"/>
  <c r="C135" i="7" s="1"/>
  <c r="E135" i="7" s="1"/>
  <c r="F135" i="7" s="1"/>
  <c r="C136" i="7" s="1"/>
  <c r="E136" i="7" s="1"/>
  <c r="F136" i="7" s="1"/>
  <c r="C137" i="7" s="1"/>
  <c r="E137" i="7" s="1"/>
  <c r="F137" i="7" s="1"/>
  <c r="C138" i="7" s="1"/>
  <c r="E138" i="7" s="1"/>
  <c r="F138" i="7" s="1"/>
  <c r="C139" i="7" s="1"/>
  <c r="E139" i="7" s="1"/>
  <c r="F139" i="7" s="1"/>
  <c r="C140" i="7" s="1"/>
  <c r="E140" i="7" s="1"/>
  <c r="F140" i="7" s="1"/>
  <c r="C141" i="7" s="1"/>
  <c r="E141" i="7" s="1"/>
  <c r="F141" i="7" s="1"/>
  <c r="C142" i="7" s="1"/>
  <c r="E142" i="7" s="1"/>
  <c r="F142" i="7" s="1"/>
  <c r="C143" i="7" s="1"/>
  <c r="E143" i="7" s="1"/>
  <c r="F143" i="7" s="1"/>
  <c r="C144" i="7" s="1"/>
  <c r="E144" i="7" s="1"/>
  <c r="F144" i="7" s="1"/>
  <c r="C145" i="7" s="1"/>
  <c r="E145" i="7" s="1"/>
  <c r="F145" i="7" s="1"/>
  <c r="C146" i="7" s="1"/>
  <c r="E146" i="7" s="1"/>
  <c r="F146" i="7" s="1"/>
  <c r="C147" i="7" s="1"/>
  <c r="E147" i="7" s="1"/>
  <c r="F147" i="7" s="1"/>
  <c r="C148" i="7" s="1"/>
  <c r="E148" i="7" s="1"/>
  <c r="F148" i="7" s="1"/>
  <c r="C149" i="7" s="1"/>
  <c r="E149" i="7" s="1"/>
  <c r="F149" i="7" s="1"/>
  <c r="C150" i="7" s="1"/>
  <c r="E150" i="7" s="1"/>
  <c r="F150" i="7" s="1"/>
  <c r="C151" i="7" s="1"/>
  <c r="E151" i="7" s="1"/>
  <c r="F151" i="7" s="1"/>
  <c r="C152" i="7" s="1"/>
  <c r="E152" i="7" s="1"/>
  <c r="F152" i="7" s="1"/>
  <c r="C153" i="7" s="1"/>
  <c r="E153" i="7" s="1"/>
  <c r="F153" i="7" s="1"/>
  <c r="C154" i="7" s="1"/>
  <c r="E154" i="7" s="1"/>
  <c r="F154" i="7" s="1"/>
  <c r="C155" i="7" s="1"/>
  <c r="E155" i="7" s="1"/>
  <c r="F155" i="7" s="1"/>
  <c r="C156" i="7" s="1"/>
  <c r="E156" i="7" s="1"/>
  <c r="F156" i="7" s="1"/>
  <c r="C157" i="7" s="1"/>
  <c r="E157" i="7" s="1"/>
  <c r="F157" i="7" s="1"/>
  <c r="C158" i="7" s="1"/>
  <c r="E158" i="7" s="1"/>
  <c r="F158" i="7" s="1"/>
  <c r="C159" i="7" s="1"/>
  <c r="E159" i="7" s="1"/>
  <c r="F159" i="7" s="1"/>
  <c r="C160" i="7" s="1"/>
  <c r="E160" i="7" s="1"/>
  <c r="F160" i="7" s="1"/>
  <c r="C161" i="7" s="1"/>
  <c r="E161" i="7" s="1"/>
  <c r="F161" i="7" s="1"/>
  <c r="C162" i="7" s="1"/>
  <c r="E162" i="7" s="1"/>
  <c r="F162" i="7" s="1"/>
  <c r="C163" i="7" s="1"/>
  <c r="E163" i="7" s="1"/>
  <c r="F163" i="7" s="1"/>
  <c r="C164" i="7" s="1"/>
  <c r="E164" i="7" s="1"/>
  <c r="F164" i="7" s="1"/>
  <c r="C165" i="7" s="1"/>
  <c r="E165" i="7" s="1"/>
  <c r="F165" i="7" s="1"/>
  <c r="C166" i="7" s="1"/>
  <c r="E166" i="7" s="1"/>
  <c r="F166" i="7" s="1"/>
  <c r="C167" i="7" s="1"/>
  <c r="E167" i="7" s="1"/>
  <c r="F167" i="7" s="1"/>
  <c r="C168" i="7" s="1"/>
  <c r="E168" i="7" s="1"/>
  <c r="F168" i="7" s="1"/>
  <c r="C169" i="7" s="1"/>
  <c r="E169" i="7" s="1"/>
  <c r="F169" i="7" s="1"/>
  <c r="C170" i="7" s="1"/>
  <c r="E170" i="7" s="1"/>
  <c r="F170" i="7" s="1"/>
  <c r="C171" i="7" s="1"/>
  <c r="E171" i="7" s="1"/>
  <c r="F171" i="7" s="1"/>
  <c r="C172" i="7" s="1"/>
  <c r="E172" i="7" s="1"/>
  <c r="F172" i="7" s="1"/>
  <c r="C173" i="7" s="1"/>
  <c r="E173" i="7" s="1"/>
  <c r="F173" i="7" s="1"/>
  <c r="C174" i="7" s="1"/>
  <c r="E174" i="7" s="1"/>
  <c r="F174" i="7" s="1"/>
  <c r="C175" i="7" s="1"/>
  <c r="E175" i="7" s="1"/>
  <c r="F175" i="7" s="1"/>
  <c r="C176" i="7" s="1"/>
  <c r="E176" i="7" s="1"/>
  <c r="F176" i="7" s="1"/>
  <c r="C177" i="7" s="1"/>
  <c r="E177" i="7" s="1"/>
  <c r="F177" i="7" s="1"/>
  <c r="C178" i="7" s="1"/>
  <c r="E178" i="7" s="1"/>
  <c r="F178" i="7" s="1"/>
  <c r="C179" i="7" s="1"/>
  <c r="E179" i="7" s="1"/>
  <c r="F179" i="7" s="1"/>
  <c r="C180" i="7" s="1"/>
  <c r="E180" i="7" s="1"/>
  <c r="F180" i="7" s="1"/>
  <c r="C181" i="7" s="1"/>
  <c r="E181" i="7" s="1"/>
  <c r="F181" i="7" s="1"/>
  <c r="C182" i="7" s="1"/>
  <c r="E182" i="7" s="1"/>
  <c r="F182" i="7" s="1"/>
  <c r="C183" i="7" s="1"/>
  <c r="E183" i="7" s="1"/>
  <c r="F183" i="7" s="1"/>
  <c r="C184" i="7" s="1"/>
  <c r="E184" i="7" s="1"/>
  <c r="F184" i="7" s="1"/>
  <c r="C185" i="7" s="1"/>
  <c r="E185" i="7" s="1"/>
  <c r="F185" i="7" s="1"/>
  <c r="C186" i="7" s="1"/>
  <c r="E186" i="7" s="1"/>
  <c r="F186" i="7" s="1"/>
  <c r="C187" i="7" s="1"/>
  <c r="E187" i="7" s="1"/>
  <c r="F187" i="7" s="1"/>
  <c r="C188" i="7" s="1"/>
  <c r="E188" i="7" s="1"/>
  <c r="F188" i="7" s="1"/>
  <c r="C189" i="7" s="1"/>
  <c r="E189" i="7" s="1"/>
  <c r="F189" i="7" s="1"/>
  <c r="C190" i="7" s="1"/>
  <c r="E190" i="7" s="1"/>
  <c r="F190" i="7" s="1"/>
  <c r="C191" i="7" s="1"/>
  <c r="E191" i="7" s="1"/>
  <c r="F191" i="7" s="1"/>
  <c r="C192" i="7" s="1"/>
  <c r="E192" i="7" s="1"/>
  <c r="F192" i="7" s="1"/>
  <c r="C193" i="7" s="1"/>
  <c r="E193" i="7" s="1"/>
  <c r="F193" i="7" s="1"/>
  <c r="C194" i="7" s="1"/>
  <c r="E194" i="7" s="1"/>
  <c r="F194" i="7" s="1"/>
  <c r="C195" i="7" s="1"/>
  <c r="E195" i="7" s="1"/>
  <c r="F195" i="7" s="1"/>
  <c r="C196" i="7" s="1"/>
  <c r="E196" i="7" s="1"/>
  <c r="F196" i="7" s="1"/>
  <c r="C197" i="7" s="1"/>
  <c r="E197" i="7" s="1"/>
  <c r="F197" i="7" s="1"/>
  <c r="C198" i="7" s="1"/>
  <c r="E198" i="7" s="1"/>
  <c r="F198" i="7" s="1"/>
  <c r="C199" i="7" s="1"/>
  <c r="E199" i="7" s="1"/>
  <c r="F199" i="7" s="1"/>
  <c r="C200" i="7" s="1"/>
  <c r="E200" i="7" s="1"/>
  <c r="F200" i="7" s="1"/>
  <c r="C201" i="7" s="1"/>
  <c r="E201" i="7" s="1"/>
  <c r="F201" i="7" s="1"/>
  <c r="C202" i="7" s="1"/>
  <c r="E202" i="7" s="1"/>
  <c r="F202" i="7" s="1"/>
  <c r="C203" i="7" s="1"/>
  <c r="E203" i="7" s="1"/>
  <c r="F203" i="7" s="1"/>
  <c r="C204" i="7" s="1"/>
  <c r="E204" i="7" s="1"/>
  <c r="F204" i="7" s="1"/>
  <c r="C205" i="7" s="1"/>
  <c r="E205" i="7" s="1"/>
  <c r="F205" i="7" s="1"/>
  <c r="C206" i="7" s="1"/>
  <c r="E206" i="7" s="1"/>
  <c r="F206" i="7" s="1"/>
  <c r="C207" i="7" s="1"/>
  <c r="E207" i="7" s="1"/>
  <c r="F207" i="7" s="1"/>
  <c r="C208" i="7" s="1"/>
  <c r="E208" i="7" s="1"/>
  <c r="F208" i="7" s="1"/>
  <c r="C209" i="7" s="1"/>
  <c r="E209" i="7" s="1"/>
  <c r="F209" i="7" s="1"/>
  <c r="C210" i="7" s="1"/>
  <c r="E210" i="7" s="1"/>
  <c r="F210" i="7" s="1"/>
  <c r="C211" i="7" s="1"/>
  <c r="E211" i="7" s="1"/>
  <c r="F211" i="7" s="1"/>
  <c r="C212" i="7" s="1"/>
  <c r="E212" i="7" s="1"/>
  <c r="F212" i="7" s="1"/>
  <c r="C213" i="7" s="1"/>
  <c r="E213" i="7" s="1"/>
  <c r="F213" i="7" s="1"/>
  <c r="C214" i="7" s="1"/>
  <c r="E214" i="7" s="1"/>
  <c r="F214" i="7" s="1"/>
  <c r="C215" i="7" s="1"/>
  <c r="E215" i="7" s="1"/>
  <c r="F215" i="7" s="1"/>
  <c r="C216" i="7" s="1"/>
  <c r="E216" i="7" s="1"/>
  <c r="F216" i="7" s="1"/>
  <c r="C217" i="7" s="1"/>
  <c r="E217" i="7" s="1"/>
  <c r="F217" i="7" s="1"/>
  <c r="C218" i="7" s="1"/>
  <c r="E218" i="7" s="1"/>
  <c r="F218" i="7" s="1"/>
  <c r="C219" i="7" s="1"/>
  <c r="E219" i="7" s="1"/>
  <c r="F219" i="7" s="1"/>
  <c r="C220" i="7" s="1"/>
  <c r="E220" i="7" s="1"/>
  <c r="F220" i="7" s="1"/>
  <c r="C221" i="7" s="1"/>
  <c r="E221" i="7" s="1"/>
  <c r="F221" i="7" s="1"/>
  <c r="C222" i="7" s="1"/>
  <c r="E222" i="7" s="1"/>
  <c r="F222" i="7" s="1"/>
  <c r="C223" i="7" s="1"/>
  <c r="E223" i="7" s="1"/>
  <c r="F223" i="7" s="1"/>
  <c r="C224" i="7" s="1"/>
  <c r="E224" i="7" s="1"/>
  <c r="F224" i="7" s="1"/>
  <c r="C225" i="7" s="1"/>
  <c r="E225" i="7" s="1"/>
  <c r="F225" i="7" s="1"/>
  <c r="C226" i="7" s="1"/>
  <c r="E226" i="7" s="1"/>
  <c r="F226" i="7" s="1"/>
  <c r="C227" i="7" s="1"/>
  <c r="E227" i="7" s="1"/>
  <c r="F227" i="7" s="1"/>
  <c r="C228" i="7" s="1"/>
  <c r="E228" i="7" s="1"/>
  <c r="F228" i="7" s="1"/>
  <c r="C229" i="7" s="1"/>
  <c r="E229" i="7" s="1"/>
  <c r="F229" i="7" s="1"/>
  <c r="C230" i="7" s="1"/>
  <c r="E230" i="7" s="1"/>
  <c r="F230" i="7" s="1"/>
  <c r="C231" i="7" s="1"/>
  <c r="E231" i="7" s="1"/>
  <c r="F231" i="7" s="1"/>
  <c r="C232" i="7" s="1"/>
  <c r="E232" i="7" s="1"/>
  <c r="F232" i="7" s="1"/>
  <c r="C233" i="7" s="1"/>
  <c r="E233" i="7" s="1"/>
  <c r="F233" i="7" s="1"/>
  <c r="C234" i="7" s="1"/>
  <c r="E234" i="7" s="1"/>
  <c r="F234" i="7" s="1"/>
  <c r="C235" i="7" s="1"/>
  <c r="E235" i="7" s="1"/>
  <c r="F235" i="7" s="1"/>
  <c r="C236" i="7" s="1"/>
  <c r="E236" i="7" s="1"/>
  <c r="F236" i="7" s="1"/>
  <c r="C237" i="7" s="1"/>
  <c r="E237" i="7" s="1"/>
  <c r="F237" i="7" s="1"/>
  <c r="C238" i="7" s="1"/>
  <c r="E238" i="7" s="1"/>
  <c r="F238" i="7" s="1"/>
  <c r="C239" i="7" s="1"/>
  <c r="E239" i="7" s="1"/>
  <c r="F239" i="7" s="1"/>
  <c r="C240" i="7" s="1"/>
  <c r="E240" i="7" s="1"/>
  <c r="F240" i="7" s="1"/>
  <c r="C241" i="7" s="1"/>
  <c r="E241" i="7" s="1"/>
  <c r="F241" i="7" s="1"/>
  <c r="C242" i="7" s="1"/>
  <c r="E242" i="7" s="1"/>
  <c r="F242" i="7" s="1"/>
  <c r="C243" i="7" s="1"/>
  <c r="E243" i="7" s="1"/>
  <c r="F243" i="7" s="1"/>
  <c r="C244" i="7" s="1"/>
  <c r="E244" i="7" s="1"/>
  <c r="F244" i="7" s="1"/>
  <c r="C245" i="7" s="1"/>
  <c r="E245" i="7" s="1"/>
  <c r="F245" i="7" s="1"/>
  <c r="C246" i="7" s="1"/>
  <c r="E246" i="7" s="1"/>
  <c r="F246" i="7" s="1"/>
  <c r="C247" i="7" s="1"/>
  <c r="E247" i="7" s="1"/>
  <c r="F247" i="7" s="1"/>
  <c r="C248" i="7" s="1"/>
  <c r="E248" i="7" s="1"/>
  <c r="F248" i="7" s="1"/>
  <c r="C249" i="7" s="1"/>
  <c r="E249" i="7" s="1"/>
  <c r="F249" i="7" s="1"/>
  <c r="C250" i="7" s="1"/>
  <c r="E250" i="7" s="1"/>
  <c r="F250" i="7" s="1"/>
  <c r="C251" i="7" s="1"/>
  <c r="E251" i="7" s="1"/>
  <c r="F251" i="7" s="1"/>
  <c r="C252" i="7" s="1"/>
  <c r="E252" i="7" s="1"/>
  <c r="F252" i="7" s="1"/>
  <c r="C253" i="7" s="1"/>
  <c r="E253" i="7" s="1"/>
  <c r="F253" i="7" s="1"/>
  <c r="C254" i="7" s="1"/>
  <c r="E254" i="7" s="1"/>
  <c r="F254" i="7" s="1"/>
  <c r="C255" i="7" s="1"/>
  <c r="E255" i="7" s="1"/>
  <c r="F255" i="7" s="1"/>
  <c r="C256" i="7" s="1"/>
  <c r="E256" i="7" s="1"/>
  <c r="F256" i="7" s="1"/>
  <c r="C257" i="7" s="1"/>
  <c r="E257" i="7" s="1"/>
  <c r="F257" i="7" s="1"/>
  <c r="C258" i="7" s="1"/>
  <c r="E258" i="7" s="1"/>
  <c r="F258" i="7" s="1"/>
  <c r="C259" i="7" s="1"/>
  <c r="E259" i="7" s="1"/>
  <c r="F259" i="7" s="1"/>
  <c r="C260" i="7" s="1"/>
  <c r="E260" i="7" s="1"/>
  <c r="F260" i="7" s="1"/>
  <c r="C261" i="7" s="1"/>
  <c r="E261" i="7" s="1"/>
  <c r="F261" i="7" s="1"/>
  <c r="C262" i="7" s="1"/>
  <c r="E262" i="7" s="1"/>
  <c r="F262" i="7" s="1"/>
  <c r="C263" i="7" s="1"/>
  <c r="E263" i="7" s="1"/>
  <c r="F263" i="7" s="1"/>
  <c r="C264" i="7" s="1"/>
  <c r="E264" i="7" s="1"/>
  <c r="F264" i="7" s="1"/>
  <c r="C265" i="7" s="1"/>
  <c r="E265" i="7" s="1"/>
  <c r="F265" i="7" s="1"/>
  <c r="C266" i="7" s="1"/>
  <c r="E266" i="7" s="1"/>
  <c r="F266" i="7" s="1"/>
  <c r="C267" i="7" s="1"/>
  <c r="E267" i="7" s="1"/>
  <c r="F267" i="7" s="1"/>
  <c r="C268" i="7" s="1"/>
  <c r="E268" i="7" s="1"/>
  <c r="F268" i="7" s="1"/>
  <c r="C269" i="7" s="1"/>
  <c r="E269" i="7" s="1"/>
  <c r="F269" i="7" s="1"/>
  <c r="C270" i="7" s="1"/>
  <c r="E270" i="7" s="1"/>
  <c r="F270" i="7" s="1"/>
  <c r="C271" i="7" s="1"/>
  <c r="E271" i="7" s="1"/>
  <c r="F271" i="7" s="1"/>
  <c r="C272" i="7" s="1"/>
  <c r="E272" i="7" s="1"/>
  <c r="F272" i="7" s="1"/>
  <c r="C273" i="7" s="1"/>
  <c r="E273" i="7" s="1"/>
  <c r="F273" i="7" s="1"/>
  <c r="C274" i="7" s="1"/>
  <c r="E274" i="7" s="1"/>
  <c r="F274" i="7" s="1"/>
  <c r="C275" i="7" s="1"/>
  <c r="E275" i="7" s="1"/>
  <c r="F275" i="7" s="1"/>
  <c r="C276" i="7" s="1"/>
  <c r="E276" i="7" s="1"/>
  <c r="F276" i="7" s="1"/>
  <c r="C277" i="7" s="1"/>
  <c r="E277" i="7" s="1"/>
  <c r="F277" i="7" s="1"/>
  <c r="C278" i="7" s="1"/>
  <c r="E278" i="7" s="1"/>
  <c r="F278" i="7" s="1"/>
  <c r="C279" i="7" s="1"/>
  <c r="E279" i="7" s="1"/>
  <c r="F279" i="7" s="1"/>
  <c r="C280" i="7" s="1"/>
  <c r="E280" i="7" s="1"/>
  <c r="F280" i="7" s="1"/>
  <c r="C281" i="7" s="1"/>
  <c r="E281" i="7" s="1"/>
  <c r="F281" i="7" s="1"/>
  <c r="C282" i="7" s="1"/>
  <c r="E282" i="7" s="1"/>
  <c r="F282" i="7" s="1"/>
  <c r="C283" i="7" s="1"/>
  <c r="E283" i="7" s="1"/>
  <c r="F283" i="7" s="1"/>
  <c r="C284" i="7" s="1"/>
  <c r="E284" i="7" s="1"/>
  <c r="F284" i="7" s="1"/>
  <c r="C285" i="7" s="1"/>
  <c r="E285" i="7" s="1"/>
  <c r="F285" i="7" s="1"/>
  <c r="C286" i="7" s="1"/>
  <c r="E286" i="7" s="1"/>
  <c r="F286" i="7" s="1"/>
  <c r="C287" i="7" s="1"/>
  <c r="E287" i="7" s="1"/>
  <c r="F287" i="7" s="1"/>
  <c r="C288" i="7" s="1"/>
  <c r="E288" i="7" s="1"/>
  <c r="F288" i="7" s="1"/>
  <c r="C289" i="7" s="1"/>
  <c r="E289" i="7" s="1"/>
  <c r="F289" i="7" s="1"/>
  <c r="C290" i="7" s="1"/>
  <c r="E290" i="7" s="1"/>
  <c r="F290" i="7" s="1"/>
  <c r="C291" i="7" s="1"/>
  <c r="E291" i="7" s="1"/>
  <c r="F291" i="7" s="1"/>
  <c r="C292" i="7" s="1"/>
  <c r="E292" i="7" s="1"/>
  <c r="F292" i="7" s="1"/>
  <c r="C293" i="7" s="1"/>
  <c r="E293" i="7" s="1"/>
  <c r="F293" i="7" s="1"/>
  <c r="C294" i="7" s="1"/>
  <c r="E294" i="7" s="1"/>
  <c r="F294" i="7" s="1"/>
  <c r="C295" i="7" s="1"/>
  <c r="E295" i="7" s="1"/>
  <c r="F295" i="7" s="1"/>
  <c r="C296" i="7" s="1"/>
  <c r="E296" i="7" s="1"/>
  <c r="F296" i="7" s="1"/>
  <c r="C297" i="7" s="1"/>
  <c r="E297" i="7" s="1"/>
  <c r="F297" i="7" s="1"/>
  <c r="C298" i="7" s="1"/>
  <c r="E298" i="7" s="1"/>
  <c r="F298" i="7" s="1"/>
  <c r="C299" i="7" s="1"/>
  <c r="E299" i="7" s="1"/>
  <c r="F299" i="7" s="1"/>
  <c r="C300" i="7" s="1"/>
  <c r="E300" i="7" s="1"/>
  <c r="F300" i="7" s="1"/>
  <c r="C301" i="7" s="1"/>
  <c r="E301" i="7" s="1"/>
  <c r="F301" i="7" s="1"/>
  <c r="C302" i="7" s="1"/>
  <c r="E302" i="7" s="1"/>
  <c r="F302" i="7" s="1"/>
  <c r="C303" i="7" s="1"/>
  <c r="E303" i="7" s="1"/>
  <c r="F303" i="7" s="1"/>
  <c r="C304" i="7" s="1"/>
  <c r="E304" i="7" s="1"/>
  <c r="F304" i="7" s="1"/>
  <c r="C305" i="7" s="1"/>
  <c r="E305" i="7" s="1"/>
  <c r="F305" i="7" s="1"/>
  <c r="C306" i="7" s="1"/>
  <c r="E306" i="7" s="1"/>
  <c r="F306" i="7" s="1"/>
  <c r="C307" i="7" s="1"/>
  <c r="E307" i="7" s="1"/>
  <c r="F307" i="7" s="1"/>
  <c r="C308" i="7" s="1"/>
  <c r="E308" i="7" s="1"/>
  <c r="F308" i="7" s="1"/>
  <c r="C309" i="7" s="1"/>
  <c r="E309" i="7" s="1"/>
  <c r="F309" i="7" s="1"/>
  <c r="C310" i="7" s="1"/>
  <c r="E310" i="7" s="1"/>
  <c r="F310" i="7" s="1"/>
  <c r="C311" i="7" s="1"/>
  <c r="E311" i="7" s="1"/>
  <c r="F311" i="7" s="1"/>
  <c r="C312" i="7" s="1"/>
  <c r="E312" i="7" s="1"/>
  <c r="F312" i="7" s="1"/>
  <c r="C313" i="7" s="1"/>
  <c r="E313" i="7" s="1"/>
  <c r="F313" i="7" s="1"/>
  <c r="C314" i="7" s="1"/>
  <c r="E314" i="7" s="1"/>
  <c r="F314" i="7" s="1"/>
  <c r="C315" i="7" s="1"/>
  <c r="E315" i="7" s="1"/>
  <c r="F315" i="7" s="1"/>
  <c r="C316" i="7" s="1"/>
  <c r="E316" i="7" s="1"/>
  <c r="F316" i="7" s="1"/>
  <c r="C317" i="7" s="1"/>
  <c r="E317" i="7" s="1"/>
  <c r="F317" i="7" s="1"/>
  <c r="C318" i="7" s="1"/>
  <c r="E318" i="7" s="1"/>
  <c r="F318" i="7" s="1"/>
  <c r="C319" i="7" s="1"/>
  <c r="E319" i="7" s="1"/>
  <c r="F319" i="7" s="1"/>
  <c r="C320" i="7" s="1"/>
  <c r="E320" i="7" s="1"/>
  <c r="F320" i="7" s="1"/>
  <c r="C321" i="7" s="1"/>
  <c r="E321" i="7" s="1"/>
  <c r="F321" i="7" s="1"/>
  <c r="C322" i="7" s="1"/>
  <c r="E322" i="7" s="1"/>
  <c r="F322" i="7" s="1"/>
  <c r="C323" i="7" s="1"/>
  <c r="E323" i="7" s="1"/>
  <c r="F323" i="7" s="1"/>
  <c r="C324" i="7" s="1"/>
  <c r="E324" i="7" s="1"/>
  <c r="F324" i="7" s="1"/>
  <c r="C325" i="7" s="1"/>
  <c r="E325" i="7" s="1"/>
  <c r="F325" i="7" s="1"/>
  <c r="C326" i="7" s="1"/>
  <c r="E326" i="7" s="1"/>
  <c r="F326" i="7" s="1"/>
  <c r="C327" i="7" s="1"/>
  <c r="E327" i="7" s="1"/>
  <c r="F327" i="7" s="1"/>
  <c r="C328" i="7" s="1"/>
  <c r="E328" i="7" s="1"/>
  <c r="F328" i="7" s="1"/>
  <c r="C329" i="7" s="1"/>
  <c r="E329" i="7" s="1"/>
  <c r="F329" i="7" s="1"/>
  <c r="C330" i="7" s="1"/>
  <c r="E330" i="7" s="1"/>
  <c r="F330" i="7" s="1"/>
  <c r="C331" i="7" s="1"/>
  <c r="E331" i="7" s="1"/>
  <c r="F331" i="7" s="1"/>
  <c r="C332" i="7" s="1"/>
  <c r="E332" i="7" s="1"/>
  <c r="F332" i="7" s="1"/>
  <c r="C333" i="7" s="1"/>
  <c r="E333" i="7" s="1"/>
  <c r="F333" i="7" s="1"/>
  <c r="C334" i="7" s="1"/>
  <c r="E334" i="7" s="1"/>
  <c r="F334" i="7" s="1"/>
  <c r="C335" i="7" s="1"/>
  <c r="E335" i="7" s="1"/>
  <c r="F335" i="7" s="1"/>
  <c r="C336" i="7" s="1"/>
  <c r="E336" i="7" s="1"/>
  <c r="F336" i="7" s="1"/>
  <c r="C337" i="7" s="1"/>
  <c r="E337" i="7" s="1"/>
  <c r="F337" i="7" s="1"/>
  <c r="C338" i="7" s="1"/>
  <c r="E338" i="7" s="1"/>
  <c r="F338" i="7" s="1"/>
  <c r="C339" i="7" s="1"/>
  <c r="E339" i="7" s="1"/>
  <c r="F339" i="7" s="1"/>
  <c r="C340" i="7" s="1"/>
  <c r="E340" i="7" s="1"/>
  <c r="F340" i="7" s="1"/>
  <c r="C341" i="7" s="1"/>
  <c r="E341" i="7" s="1"/>
  <c r="F341" i="7" s="1"/>
  <c r="C342" i="7" s="1"/>
  <c r="E342" i="7" s="1"/>
  <c r="F342" i="7" s="1"/>
  <c r="C343" i="7" s="1"/>
  <c r="E343" i="7" s="1"/>
  <c r="F343" i="7" s="1"/>
  <c r="C344" i="7" s="1"/>
  <c r="E344" i="7" s="1"/>
  <c r="F344" i="7" s="1"/>
  <c r="C345" i="7" s="1"/>
  <c r="E345" i="7" s="1"/>
  <c r="F345" i="7" s="1"/>
  <c r="C346" i="7" s="1"/>
  <c r="E346" i="7" s="1"/>
  <c r="F346" i="7" s="1"/>
  <c r="C347" i="7" s="1"/>
  <c r="E347" i="7" s="1"/>
  <c r="F347" i="7" s="1"/>
  <c r="C348" i="7" s="1"/>
  <c r="E348" i="7" s="1"/>
  <c r="F348" i="7" s="1"/>
  <c r="C349" i="7" s="1"/>
  <c r="E349" i="7" s="1"/>
  <c r="F349" i="7" s="1"/>
  <c r="C350" i="7" s="1"/>
  <c r="E350" i="7" s="1"/>
  <c r="F350" i="7" s="1"/>
  <c r="C351" i="7" s="1"/>
  <c r="E351" i="7" s="1"/>
  <c r="F351" i="7" s="1"/>
  <c r="C352" i="7" s="1"/>
  <c r="E352" i="7" s="1"/>
  <c r="F352" i="7" s="1"/>
  <c r="C353" i="7" s="1"/>
  <c r="E353" i="7" s="1"/>
  <c r="F353" i="7" s="1"/>
  <c r="C354" i="7" s="1"/>
  <c r="E354" i="7" s="1"/>
  <c r="F354" i="7" s="1"/>
  <c r="C355" i="7" s="1"/>
  <c r="E355" i="7" s="1"/>
  <c r="F355" i="7" s="1"/>
  <c r="C356" i="7" s="1"/>
  <c r="E356" i="7" s="1"/>
  <c r="F356" i="7" s="1"/>
  <c r="C357" i="7" s="1"/>
  <c r="E357" i="7" s="1"/>
  <c r="F357" i="7" s="1"/>
  <c r="C358" i="7" s="1"/>
  <c r="E358" i="7" s="1"/>
  <c r="F358" i="7" s="1"/>
  <c r="C359" i="7" s="1"/>
  <c r="E359" i="7" s="1"/>
  <c r="F359" i="7" s="1"/>
  <c r="C360" i="7" s="1"/>
  <c r="E360" i="7" s="1"/>
  <c r="F360" i="7" s="1"/>
  <c r="C361" i="7" s="1"/>
  <c r="E361" i="7" s="1"/>
  <c r="F361" i="7" s="1"/>
  <c r="C362" i="7" s="1"/>
  <c r="E362" i="7" s="1"/>
  <c r="F362" i="7" s="1"/>
  <c r="C363" i="7" s="1"/>
  <c r="E363" i="7" s="1"/>
  <c r="F363" i="7" s="1"/>
  <c r="C364" i="7" s="1"/>
  <c r="E364" i="7" s="1"/>
  <c r="F364" i="7" s="1"/>
  <c r="C365" i="7" s="1"/>
  <c r="E365" i="7" s="1"/>
  <c r="F365" i="7" s="1"/>
  <c r="C366" i="7" s="1"/>
  <c r="E366" i="7" s="1"/>
  <c r="F366" i="7" s="1"/>
  <c r="C367" i="7" s="1"/>
  <c r="E367" i="7" s="1"/>
  <c r="F367" i="7" s="1"/>
  <c r="C368" i="7" s="1"/>
  <c r="E368" i="7" s="1"/>
  <c r="F368" i="7" s="1"/>
  <c r="D38" i="8"/>
  <c r="F38" i="8" s="1"/>
  <c r="K97" i="1" l="1"/>
  <c r="J4" i="1"/>
  <c r="M97" i="1" l="1"/>
  <c r="M4" i="1" s="1"/>
  <c r="K4" i="1"/>
  <c r="D34" i="8" s="1"/>
  <c r="F34" i="8" l="1"/>
  <c r="D36" i="8"/>
  <c r="F36" i="8" s="1"/>
</calcChain>
</file>

<file path=xl/sharedStrings.xml><?xml version="1.0" encoding="utf-8"?>
<sst xmlns="http://schemas.openxmlformats.org/spreadsheetml/2006/main" count="127" uniqueCount="78">
  <si>
    <t>Payment Date</t>
  </si>
  <si>
    <t>Interest Paid</t>
  </si>
  <si>
    <t>Tax Savings</t>
  </si>
  <si>
    <t>Interest, Net of Tax Benefit</t>
  </si>
  <si>
    <t>INVESTMENT VS. DEBT PAYOFF ANALYSIS
Assumption: PAYOFF DEBT EARLY</t>
  </si>
  <si>
    <t>Investment Gain/Income</t>
  </si>
  <si>
    <t>Taxes on Interest &amp; Dividends</t>
  </si>
  <si>
    <t>Gains/Income After Taxes</t>
  </si>
  <si>
    <t>NET Present Value of Debt &amp; Invest</t>
  </si>
  <si>
    <t>Totals</t>
  </si>
  <si>
    <t>Loan Amortization Schedule</t>
  </si>
  <si>
    <t>Loan Amount</t>
  </si>
  <si>
    <t>Scheduled Monthly Payment</t>
  </si>
  <si>
    <t>Annual Interest Rate</t>
  </si>
  <si>
    <t>Scheduled # of Payments</t>
  </si>
  <si>
    <t>Loan Period in Years</t>
  </si>
  <si>
    <t>Actual Number of Payments</t>
  </si>
  <si>
    <t>Number of Payments Per Year</t>
  </si>
  <si>
    <t>Total Extra Payments</t>
  </si>
  <si>
    <t>Start Date of Loan</t>
  </si>
  <si>
    <t>Total Interest</t>
  </si>
  <si>
    <t>Payment
No</t>
  </si>
  <si>
    <t>Payment
Date</t>
  </si>
  <si>
    <t>Beginning
Balance</t>
  </si>
  <si>
    <t>Scheduled
Payment</t>
  </si>
  <si>
    <t>Extra
Payment</t>
  </si>
  <si>
    <t>Principal</t>
  </si>
  <si>
    <t>Interest</t>
  </si>
  <si>
    <t>Ending
Balance</t>
  </si>
  <si>
    <t>Cumulative
Interest</t>
  </si>
  <si>
    <t>Inflation Adjusted Interest Outflow</t>
  </si>
  <si>
    <t>Monthly Payment</t>
  </si>
  <si>
    <t>Inflation Adjusted Gains/Income</t>
  </si>
  <si>
    <t>Number of Payments (Months)</t>
  </si>
  <si>
    <t>Investment Start Date</t>
  </si>
  <si>
    <t>Investment Growth Schedule</t>
  </si>
  <si>
    <t>Investment
Payment</t>
  </si>
  <si>
    <t>Growth</t>
  </si>
  <si>
    <t>Annual Rate of Return</t>
  </si>
  <si>
    <t>Inflation Rate:</t>
  </si>
  <si>
    <t>Overall Assumptions</t>
  </si>
  <si>
    <t>Debt Assumptions</t>
  </si>
  <si>
    <t>Current Amount Owed:</t>
  </si>
  <si>
    <t>Remaining Term:</t>
  </si>
  <si>
    <t>Interest Rate on Debt:</t>
  </si>
  <si>
    <t>Monthly Amount Available:</t>
  </si>
  <si>
    <t>Investing Assumptions</t>
  </si>
  <si>
    <t>Market Rate of Return:</t>
  </si>
  <si>
    <t>Next Payment Date:</t>
  </si>
  <si>
    <t>Expected Income as Percentage of Return:</t>
  </si>
  <si>
    <t>Total Interest Paid</t>
  </si>
  <si>
    <t>Tax Savings on Interest Paid</t>
  </si>
  <si>
    <t>Taxes on Dividends &amp; Interest Income</t>
  </si>
  <si>
    <t>Gain/Income After Taxes</t>
  </si>
  <si>
    <t>Inflation Adjusted Gain/Income After Taxes</t>
  </si>
  <si>
    <t>Inflation Adjusted Interest, Net of Tax Benefit</t>
  </si>
  <si>
    <t>Loan Information</t>
  </si>
  <si>
    <t>Investment Information</t>
  </si>
  <si>
    <t>EARLY DEBT PAYOFF VS. INVEST ANALYSIS</t>
  </si>
  <si>
    <t>Early Debt Payoff</t>
  </si>
  <si>
    <t>Difference</t>
  </si>
  <si>
    <t>Total Inflation Adjusted Gain (Expense) for Loan Term</t>
  </si>
  <si>
    <t>Total Ending Investment Balance at Loan Term</t>
  </si>
  <si>
    <t>Invest</t>
  </si>
  <si>
    <t>enter data in yellow cells only</t>
  </si>
  <si>
    <t>average long-term inflation is 3.22%</t>
  </si>
  <si>
    <t>consistent extra amount available each month</t>
  </si>
  <si>
    <t>check prior year tax return for tax bracket</t>
  </si>
  <si>
    <t>check online for current state tax rate</t>
  </si>
  <si>
    <t>only dividends, interest &amp; cap gains are taxed</t>
  </si>
  <si>
    <t>enter 0% tax rate if state doesn't allow deduction</t>
  </si>
  <si>
    <t>enter 0% tax rate if loan interest is nondeductible</t>
  </si>
  <si>
    <t>enter term in months</t>
  </si>
  <si>
    <t>enter current amount owed, NOT original amount</t>
  </si>
  <si>
    <t>State Tax Rate on Investment Income:</t>
  </si>
  <si>
    <t>Federal Tax Rate on Investment Income:</t>
  </si>
  <si>
    <t>Federal Tax Rate for Interest Deduction:</t>
  </si>
  <si>
    <t>State Tax Rate for Interest Deduction: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</si>
</sst>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ont="1" applyAlignment="1">
      <alignment horizontal="left"/>
    </xf>
    <xf numFmtId="39" fontId="1" fillId="0" borderId="0" xfId="0" applyNumberFormat="1" applyFont="1" applyAlignment="1">
      <alignment horizontal="left" inden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9" fontId="0" fillId="0" borderId="0" xfId="0" applyNumberFormat="1"/>
    <xf numFmtId="14" fontId="0" fillId="3" borderId="0" xfId="0" applyNumberFormat="1" applyFill="1"/>
    <xf numFmtId="10" fontId="0" fillId="3" borderId="0" xfId="0" applyNumberFormat="1" applyFill="1"/>
    <xf numFmtId="7" fontId="0" fillId="3" borderId="0" xfId="0" applyNumberFormat="1" applyFill="1" applyBorder="1"/>
    <xf numFmtId="7" fontId="0" fillId="3" borderId="0" xfId="0" applyNumberFormat="1" applyFill="1"/>
    <xf numFmtId="3" fontId="0" fillId="3" borderId="0" xfId="0" applyNumberFormat="1" applyFill="1"/>
    <xf numFmtId="39" fontId="1" fillId="0" borderId="0" xfId="0" applyNumberFormat="1" applyFont="1" applyAlignment="1">
      <alignment horizontal="center" wrapText="1"/>
    </xf>
    <xf numFmtId="7" fontId="0" fillId="0" borderId="0" xfId="0" applyNumberFormat="1" applyFill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39" fontId="1" fillId="4" borderId="0" xfId="0" applyNumberFormat="1" applyFont="1" applyFill="1" applyAlignment="1">
      <alignment horizontal="center" wrapText="1"/>
    </xf>
    <xf numFmtId="0" fontId="0" fillId="0" borderId="1" xfId="0" applyBorder="1"/>
    <xf numFmtId="39" fontId="0" fillId="0" borderId="2" xfId="0" applyNumberFormat="1" applyBorder="1"/>
    <xf numFmtId="39" fontId="0" fillId="0" borderId="1" xfId="0" applyNumberFormat="1" applyBorder="1"/>
    <xf numFmtId="0" fontId="0" fillId="0" borderId="4" xfId="0" applyBorder="1"/>
    <xf numFmtId="39" fontId="0" fillId="0" borderId="0" xfId="0" applyNumberFormat="1" applyBorder="1"/>
    <xf numFmtId="39" fontId="0" fillId="0" borderId="4" xfId="0" applyNumberFormat="1" applyBorder="1"/>
    <xf numFmtId="0" fontId="0" fillId="0" borderId="6" xfId="0" applyBorder="1"/>
    <xf numFmtId="39" fontId="0" fillId="0" borderId="7" xfId="0" applyNumberFormat="1" applyBorder="1"/>
    <xf numFmtId="39" fontId="0" fillId="0" borderId="6" xfId="0" applyNumberFormat="1" applyBorder="1"/>
    <xf numFmtId="0" fontId="5" fillId="2" borderId="0" xfId="0" applyFont="1" applyFill="1" applyAlignment="1">
      <alignment horizontal="center" vertical="center" wrapText="1"/>
    </xf>
    <xf numFmtId="39" fontId="5" fillId="2" borderId="0" xfId="0" applyNumberFormat="1" applyFont="1" applyFill="1" applyAlignment="1">
      <alignment horizontal="center" vertical="center" wrapText="1"/>
    </xf>
    <xf numFmtId="39" fontId="5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39" fontId="6" fillId="0" borderId="0" xfId="0" applyNumberFormat="1" applyFont="1" applyFill="1" applyBorder="1" applyAlignment="1">
      <alignment horizontal="right"/>
    </xf>
    <xf numFmtId="39" fontId="6" fillId="0" borderId="0" xfId="0" applyNumberFormat="1" applyFont="1" applyFill="1" applyBorder="1"/>
    <xf numFmtId="164" fontId="0" fillId="0" borderId="0" xfId="0" applyNumberFormat="1"/>
    <xf numFmtId="39" fontId="0" fillId="0" borderId="3" xfId="0" applyNumberFormat="1" applyFill="1" applyBorder="1"/>
    <xf numFmtId="10" fontId="0" fillId="0" borderId="5" xfId="0" applyNumberFormat="1" applyFill="1" applyBorder="1"/>
    <xf numFmtId="39" fontId="0" fillId="0" borderId="5" xfId="0" applyNumberFormat="1" applyFill="1" applyBorder="1"/>
    <xf numFmtId="37" fontId="0" fillId="0" borderId="5" xfId="0" applyNumberFormat="1" applyFill="1" applyBorder="1"/>
    <xf numFmtId="14" fontId="0" fillId="0" borderId="8" xfId="0" applyNumberFormat="1" applyFill="1" applyBorder="1"/>
    <xf numFmtId="39" fontId="0" fillId="0" borderId="8" xfId="0" applyNumberFormat="1" applyFill="1" applyBorder="1"/>
    <xf numFmtId="14" fontId="0" fillId="0" borderId="0" xfId="0" applyNumberFormat="1" applyAlignment="1">
      <alignment horizontal="center"/>
    </xf>
    <xf numFmtId="39" fontId="0" fillId="0" borderId="0" xfId="0" applyNumberFormat="1" applyFont="1" applyAlignment="1">
      <alignment horizontal="center"/>
    </xf>
    <xf numFmtId="39" fontId="1" fillId="0" borderId="0" xfId="0" applyNumberFormat="1" applyFont="1" applyFill="1" applyAlignment="1">
      <alignment horizontal="left" indent="1"/>
    </xf>
    <xf numFmtId="39" fontId="0" fillId="0" borderId="0" xfId="0" applyNumberFormat="1" applyFill="1"/>
    <xf numFmtId="0" fontId="0" fillId="0" borderId="0" xfId="0" applyAlignment="1">
      <alignment horizontal="left" indent="1"/>
    </xf>
    <xf numFmtId="0" fontId="1" fillId="0" borderId="0" xfId="0" applyFont="1"/>
    <xf numFmtId="0" fontId="0" fillId="5" borderId="0" xfId="0" applyFill="1"/>
    <xf numFmtId="0" fontId="0" fillId="4" borderId="0" xfId="0" applyFill="1"/>
    <xf numFmtId="0" fontId="1" fillId="4" borderId="0" xfId="0" applyFont="1" applyFill="1"/>
    <xf numFmtId="37" fontId="0" fillId="0" borderId="0" xfId="0" applyNumberFormat="1"/>
    <xf numFmtId="37" fontId="0" fillId="0" borderId="2" xfId="0" applyNumberFormat="1" applyBorder="1"/>
    <xf numFmtId="37" fontId="0" fillId="0" borderId="0" xfId="0" applyNumberFormat="1" applyBorder="1"/>
    <xf numFmtId="0" fontId="7" fillId="0" borderId="0" xfId="0" applyFont="1"/>
    <xf numFmtId="37" fontId="1" fillId="4" borderId="0" xfId="0" applyNumberFormat="1" applyFont="1" applyFill="1"/>
    <xf numFmtId="0" fontId="1" fillId="5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wrapText="1" inden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4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FCC99"/>
      <color rgb="FFFFAB57"/>
      <color rgb="FFFFFF99"/>
      <color rgb="FFFFFF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AB57"/>
    <pageSetUpPr fitToPage="1"/>
  </sheetPr>
  <dimension ref="A1:F38"/>
  <sheetViews>
    <sheetView tabSelected="1" view="pageLayout" topLeftCell="A10" zoomScaleNormal="100" workbookViewId="0">
      <selection activeCell="A31" sqref="A31"/>
    </sheetView>
  </sheetViews>
  <sheetFormatPr defaultRowHeight="15" x14ac:dyDescent="0.25"/>
  <cols>
    <col min="1" max="1" width="44.42578125" customWidth="1"/>
    <col min="2" max="2" width="16.7109375" customWidth="1"/>
    <col min="3" max="3" width="2.140625" customWidth="1"/>
    <col min="4" max="4" width="16.7109375" customWidth="1"/>
    <col min="5" max="5" width="2.140625" customWidth="1"/>
    <col min="6" max="6" width="18.140625" customWidth="1"/>
  </cols>
  <sheetData>
    <row r="1" spans="1:6" ht="36.75" customHeight="1" x14ac:dyDescent="0.25">
      <c r="A1" s="59" t="s">
        <v>58</v>
      </c>
      <c r="B1" s="59"/>
      <c r="C1" s="59"/>
      <c r="D1" s="59"/>
      <c r="E1" s="59"/>
      <c r="F1" s="59"/>
    </row>
    <row r="2" spans="1:6" x14ac:dyDescent="0.25">
      <c r="A2" s="55" t="s">
        <v>64</v>
      </c>
    </row>
    <row r="3" spans="1:6" ht="14.25" customHeight="1" x14ac:dyDescent="0.25">
      <c r="A3" s="45" t="s">
        <v>40</v>
      </c>
      <c r="D3" s="4"/>
      <c r="E3" s="4"/>
      <c r="F3" s="4"/>
    </row>
    <row r="4" spans="1:6" x14ac:dyDescent="0.25">
      <c r="A4" s="44" t="s">
        <v>45</v>
      </c>
      <c r="B4" s="9">
        <v>500</v>
      </c>
      <c r="D4" s="57" t="s">
        <v>66</v>
      </c>
      <c r="E4" s="57"/>
      <c r="F4" s="57"/>
    </row>
    <row r="5" spans="1:6" x14ac:dyDescent="0.25">
      <c r="A5" s="44" t="s">
        <v>39</v>
      </c>
      <c r="B5" s="7">
        <v>0.03</v>
      </c>
      <c r="D5" s="57" t="s">
        <v>65</v>
      </c>
      <c r="E5" s="57"/>
      <c r="F5" s="57"/>
    </row>
    <row r="6" spans="1:6" x14ac:dyDescent="0.25">
      <c r="D6" s="57"/>
      <c r="E6" s="57"/>
      <c r="F6" s="57"/>
    </row>
    <row r="7" spans="1:6" x14ac:dyDescent="0.25">
      <c r="A7" s="45" t="s">
        <v>41</v>
      </c>
      <c r="B7" s="45"/>
      <c r="D7" s="57"/>
      <c r="E7" s="57"/>
      <c r="F7" s="57"/>
    </row>
    <row r="8" spans="1:6" x14ac:dyDescent="0.25">
      <c r="A8" s="44" t="s">
        <v>42</v>
      </c>
      <c r="B8" s="8">
        <v>40000</v>
      </c>
      <c r="D8" s="57" t="s">
        <v>73</v>
      </c>
      <c r="E8" s="57"/>
      <c r="F8" s="57"/>
    </row>
    <row r="9" spans="1:6" x14ac:dyDescent="0.25">
      <c r="A9" s="44" t="s">
        <v>43</v>
      </c>
      <c r="B9" s="10">
        <v>92</v>
      </c>
      <c r="D9" s="57" t="s">
        <v>72</v>
      </c>
      <c r="E9" s="57"/>
      <c r="F9" s="57"/>
    </row>
    <row r="10" spans="1:6" x14ac:dyDescent="0.25">
      <c r="A10" s="44" t="s">
        <v>48</v>
      </c>
      <c r="B10" s="6">
        <v>42705</v>
      </c>
      <c r="D10" s="57"/>
      <c r="E10" s="57"/>
      <c r="F10" s="57"/>
    </row>
    <row r="11" spans="1:6" x14ac:dyDescent="0.25">
      <c r="A11" s="44" t="s">
        <v>44</v>
      </c>
      <c r="B11" s="7">
        <v>0.06</v>
      </c>
      <c r="D11" s="57"/>
      <c r="E11" s="57"/>
      <c r="F11" s="57"/>
    </row>
    <row r="12" spans="1:6" x14ac:dyDescent="0.25">
      <c r="A12" s="44" t="s">
        <v>76</v>
      </c>
      <c r="B12" s="7">
        <v>0.15</v>
      </c>
      <c r="D12" s="58" t="s">
        <v>71</v>
      </c>
      <c r="E12" s="58"/>
      <c r="F12" s="58"/>
    </row>
    <row r="13" spans="1:6" x14ac:dyDescent="0.25">
      <c r="A13" s="44" t="s">
        <v>77</v>
      </c>
      <c r="B13" s="7">
        <v>4.2500000000000003E-2</v>
      </c>
      <c r="D13" s="57" t="s">
        <v>70</v>
      </c>
      <c r="E13" s="57"/>
      <c r="F13" s="57"/>
    </row>
    <row r="14" spans="1:6" x14ac:dyDescent="0.25">
      <c r="D14" s="57"/>
      <c r="E14" s="57"/>
      <c r="F14" s="57"/>
    </row>
    <row r="15" spans="1:6" x14ac:dyDescent="0.25">
      <c r="A15" s="45" t="s">
        <v>46</v>
      </c>
      <c r="D15" s="57"/>
      <c r="E15" s="57"/>
      <c r="F15" s="57"/>
    </row>
    <row r="16" spans="1:6" x14ac:dyDescent="0.25">
      <c r="A16" s="44" t="s">
        <v>47</v>
      </c>
      <c r="B16" s="7">
        <v>7.0000000000000007E-2</v>
      </c>
      <c r="D16" s="57"/>
      <c r="E16" s="57"/>
      <c r="F16" s="57"/>
    </row>
    <row r="17" spans="1:6" x14ac:dyDescent="0.25">
      <c r="A17" s="44" t="s">
        <v>49</v>
      </c>
      <c r="B17" s="7">
        <v>0.1</v>
      </c>
      <c r="D17" s="57" t="s">
        <v>69</v>
      </c>
      <c r="E17" s="57"/>
      <c r="F17" s="57"/>
    </row>
    <row r="18" spans="1:6" x14ac:dyDescent="0.25">
      <c r="A18" s="44" t="s">
        <v>75</v>
      </c>
      <c r="B18" s="7">
        <v>0.15</v>
      </c>
      <c r="D18" s="57" t="s">
        <v>67</v>
      </c>
      <c r="E18" s="57"/>
      <c r="F18" s="57"/>
    </row>
    <row r="19" spans="1:6" x14ac:dyDescent="0.25">
      <c r="A19" s="44" t="s">
        <v>74</v>
      </c>
      <c r="B19" s="7">
        <v>4.2500000000000003E-2</v>
      </c>
      <c r="D19" s="57" t="s">
        <v>68</v>
      </c>
      <c r="E19" s="57"/>
      <c r="F19" s="57"/>
    </row>
    <row r="20" spans="1:6" x14ac:dyDescent="0.25">
      <c r="D20" s="56"/>
      <c r="E20" s="56"/>
      <c r="F20" s="56"/>
    </row>
    <row r="21" spans="1:6" x14ac:dyDescent="0.25">
      <c r="A21" s="46"/>
      <c r="B21" s="54" t="s">
        <v>63</v>
      </c>
      <c r="C21" s="54"/>
      <c r="D21" s="54" t="s">
        <v>59</v>
      </c>
      <c r="E21" s="54"/>
      <c r="F21" s="54" t="s">
        <v>60</v>
      </c>
    </row>
    <row r="22" spans="1:6" x14ac:dyDescent="0.25">
      <c r="A22" s="52" t="s">
        <v>56</v>
      </c>
    </row>
    <row r="23" spans="1:6" x14ac:dyDescent="0.25">
      <c r="A23" t="s">
        <v>50</v>
      </c>
      <c r="B23" s="49">
        <f>'Invest Instead Scenario'!C4</f>
        <v>-10001.036114411178</v>
      </c>
      <c r="D23" s="49">
        <f>'Payoff Debt Early Scenario'!C4</f>
        <v>-4517.8713509555937</v>
      </c>
      <c r="E23" s="49"/>
      <c r="F23" s="49">
        <f>B23-D23</f>
        <v>-5483.1647634555839</v>
      </c>
    </row>
    <row r="24" spans="1:6" x14ac:dyDescent="0.25">
      <c r="A24" t="s">
        <v>51</v>
      </c>
      <c r="B24" s="49">
        <f>'Invest Instead Scenario'!D4</f>
        <v>1925.1994520241517</v>
      </c>
      <c r="D24" s="49">
        <f>'Payoff Debt Early Scenario'!D4</f>
        <v>869.69023505895143</v>
      </c>
      <c r="E24" s="49"/>
      <c r="F24" s="49">
        <f>B24-D24</f>
        <v>1055.5092169652003</v>
      </c>
    </row>
    <row r="25" spans="1:6" x14ac:dyDescent="0.25">
      <c r="A25" t="s">
        <v>3</v>
      </c>
      <c r="B25" s="50">
        <f>SUM(B23:B24)</f>
        <v>-8075.8366623870261</v>
      </c>
      <c r="D25" s="50">
        <f>SUM(D23:D24)</f>
        <v>-3648.181115896642</v>
      </c>
      <c r="E25" s="50"/>
      <c r="F25" s="50">
        <f>SUM(F23:F24)</f>
        <v>-4427.6555464903831</v>
      </c>
    </row>
    <row r="26" spans="1:6" ht="5.25" customHeight="1" x14ac:dyDescent="0.25">
      <c r="B26" s="51"/>
      <c r="D26" s="51"/>
      <c r="E26" s="51"/>
      <c r="F26" s="51"/>
    </row>
    <row r="27" spans="1:6" x14ac:dyDescent="0.25">
      <c r="A27" t="s">
        <v>55</v>
      </c>
      <c r="B27" s="49">
        <f>'Invest Instead Scenario'!F4</f>
        <v>-7457.9890268984082</v>
      </c>
      <c r="D27" s="49">
        <f>'Payoff Debt Early Scenario'!F4</f>
        <v>-3513.9437067158701</v>
      </c>
      <c r="E27" s="49"/>
      <c r="F27" s="49">
        <f>B27-D27</f>
        <v>-3944.045320182538</v>
      </c>
    </row>
    <row r="28" spans="1:6" ht="21" customHeight="1" x14ac:dyDescent="0.25">
      <c r="B28" s="49"/>
      <c r="D28" s="49"/>
      <c r="E28" s="49"/>
      <c r="F28" s="49"/>
    </row>
    <row r="29" spans="1:6" x14ac:dyDescent="0.25">
      <c r="A29" s="52" t="s">
        <v>57</v>
      </c>
      <c r="B29" s="49"/>
      <c r="D29" s="49"/>
      <c r="E29" s="49"/>
      <c r="F29" s="49"/>
    </row>
    <row r="30" spans="1:6" x14ac:dyDescent="0.25">
      <c r="A30" t="s">
        <v>5</v>
      </c>
      <c r="B30" s="49">
        <f>'Invest Instead Scenario'!H4</f>
        <v>15007.963003615479</v>
      </c>
      <c r="D30" s="49">
        <f>'Payoff Debt Early Scenario'!H4</f>
        <v>8202.9295188597662</v>
      </c>
      <c r="E30" s="49"/>
      <c r="F30" s="49">
        <f>B30-D30</f>
        <v>6805.0334847557133</v>
      </c>
    </row>
    <row r="31" spans="1:6" x14ac:dyDescent="0.25">
      <c r="A31" t="s">
        <v>52</v>
      </c>
      <c r="B31" s="49">
        <f>'Invest Instead Scenario'!I4</f>
        <v>-288.90328781959806</v>
      </c>
      <c r="D31" s="49">
        <f>'Payoff Debt Early Scenario'!I4</f>
        <v>-157.9063932380505</v>
      </c>
      <c r="E31" s="49"/>
      <c r="F31" s="49">
        <f>B31-D31</f>
        <v>-130.99689458154756</v>
      </c>
    </row>
    <row r="32" spans="1:6" x14ac:dyDescent="0.25">
      <c r="A32" t="s">
        <v>53</v>
      </c>
      <c r="B32" s="50">
        <f>SUM(B30:B31)</f>
        <v>14719.059715795882</v>
      </c>
      <c r="D32" s="50">
        <f>SUM(D30:D31)</f>
        <v>8045.0231256217157</v>
      </c>
      <c r="E32" s="50"/>
      <c r="F32" s="50">
        <f>SUM(F30:F31)</f>
        <v>6674.0365901741661</v>
      </c>
    </row>
    <row r="33" spans="1:6" ht="3.75" customHeight="1" x14ac:dyDescent="0.25">
      <c r="B33" s="49"/>
      <c r="D33" s="49"/>
      <c r="E33" s="49"/>
      <c r="F33" s="51"/>
    </row>
    <row r="34" spans="1:6" x14ac:dyDescent="0.25">
      <c r="A34" t="s">
        <v>54</v>
      </c>
      <c r="B34" s="49">
        <f>'Invest Instead Scenario'!K4</f>
        <v>12591.742039226523</v>
      </c>
      <c r="D34" s="49">
        <f>'Payoff Debt Early Scenario'!K4</f>
        <v>6650.5704870647878</v>
      </c>
      <c r="E34" s="49"/>
      <c r="F34" s="49">
        <f>B34-D34</f>
        <v>5941.1715521617352</v>
      </c>
    </row>
    <row r="35" spans="1:6" x14ac:dyDescent="0.25">
      <c r="D35" s="49"/>
    </row>
    <row r="36" spans="1:6" x14ac:dyDescent="0.25">
      <c r="A36" s="48" t="s">
        <v>61</v>
      </c>
      <c r="B36" s="53">
        <f>B27+B34</f>
        <v>5133.7530123281149</v>
      </c>
      <c r="C36" s="47"/>
      <c r="D36" s="53">
        <f>D27+D34</f>
        <v>3136.6267803489177</v>
      </c>
      <c r="E36" s="53"/>
      <c r="F36" s="53">
        <f>B36-D36</f>
        <v>1997.1262319791972</v>
      </c>
    </row>
    <row r="37" spans="1:6" x14ac:dyDescent="0.25">
      <c r="F37" s="45"/>
    </row>
    <row r="38" spans="1:6" x14ac:dyDescent="0.25">
      <c r="A38" s="48" t="s">
        <v>62</v>
      </c>
      <c r="B38" s="53">
        <f>'Investment Growth'!F100</f>
        <v>61007.963003615492</v>
      </c>
      <c r="C38" s="47"/>
      <c r="D38" s="53">
        <f>'Inv Growth-Later'!F100</f>
        <v>59333.916145013543</v>
      </c>
      <c r="E38" s="53"/>
      <c r="F38" s="53">
        <f>B38-D38</f>
        <v>1674.0468586019488</v>
      </c>
    </row>
  </sheetData>
  <mergeCells count="17">
    <mergeCell ref="D7:F7"/>
    <mergeCell ref="D8:F8"/>
    <mergeCell ref="D9:F9"/>
    <mergeCell ref="D10:F10"/>
    <mergeCell ref="A1:F1"/>
    <mergeCell ref="D4:F4"/>
    <mergeCell ref="D5:F5"/>
    <mergeCell ref="D6:F6"/>
    <mergeCell ref="D19:F19"/>
    <mergeCell ref="D11:F11"/>
    <mergeCell ref="D14:F14"/>
    <mergeCell ref="D15:F15"/>
    <mergeCell ref="D16:F16"/>
    <mergeCell ref="D17:F17"/>
    <mergeCell ref="D12:F12"/>
    <mergeCell ref="D13:F13"/>
    <mergeCell ref="D18:F18"/>
  </mergeCells>
  <pageMargins left="0.35" right="0.35" top="0.35" bottom="0.75" header="0.3" footer="0.3"/>
  <pageSetup scale="99" fitToHeight="0" orientation="portrait" r:id="rId1"/>
  <headerFooter>
    <oddFooter>&amp;C&amp;K00-034© 2016 www.makingyourmoneymatter.com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99"/>
    <pageSetUpPr fitToPage="1"/>
  </sheetPr>
  <dimension ref="A1:M369"/>
  <sheetViews>
    <sheetView zoomScaleNormal="100" zoomScalePageLayoutView="80" workbookViewId="0">
      <selection activeCell="E8" sqref="E8"/>
    </sheetView>
  </sheetViews>
  <sheetFormatPr defaultRowHeight="15" x14ac:dyDescent="0.25"/>
  <cols>
    <col min="1" max="1" width="6.140625" style="3" customWidth="1"/>
    <col min="2" max="2" width="9.7109375" style="4" bestFit="1" customWidth="1"/>
    <col min="3" max="3" width="16.7109375" style="4" customWidth="1"/>
    <col min="4" max="6" width="16.7109375" style="5" customWidth="1"/>
    <col min="7" max="7" width="2.42578125" style="43" customWidth="1"/>
    <col min="8" max="8" width="16.7109375" style="3" customWidth="1"/>
    <col min="9" max="10" width="16.7109375" style="4" customWidth="1"/>
    <col min="11" max="11" width="16.7109375" style="5" customWidth="1"/>
    <col min="12" max="12" width="2.42578125" style="5" customWidth="1"/>
    <col min="13" max="13" width="19.42578125" style="5" customWidth="1"/>
  </cols>
  <sheetData>
    <row r="1" spans="1:13" ht="48" customHeight="1" x14ac:dyDescent="0.25">
      <c r="A1" s="59" t="s">
        <v>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x14ac:dyDescent="0.25">
      <c r="A2" s="14"/>
      <c r="B2" s="1"/>
      <c r="C2" s="1"/>
      <c r="D2" s="2"/>
      <c r="E2" s="2"/>
      <c r="F2" s="2"/>
      <c r="G2" s="42"/>
      <c r="H2"/>
      <c r="I2" s="2"/>
      <c r="J2"/>
      <c r="K2"/>
      <c r="L2"/>
      <c r="M2"/>
    </row>
    <row r="3" spans="1:13" s="13" customFormat="1" ht="45" x14ac:dyDescent="0.25">
      <c r="B3" s="11" t="s">
        <v>0</v>
      </c>
      <c r="C3" s="11" t="s">
        <v>1</v>
      </c>
      <c r="D3" s="11" t="s">
        <v>2</v>
      </c>
      <c r="E3" s="11" t="s">
        <v>3</v>
      </c>
      <c r="F3" s="11" t="s">
        <v>30</v>
      </c>
      <c r="G3" s="11"/>
      <c r="H3" s="11" t="s">
        <v>5</v>
      </c>
      <c r="I3" s="11" t="s">
        <v>6</v>
      </c>
      <c r="J3" s="11" t="s">
        <v>7</v>
      </c>
      <c r="K3" s="11" t="s">
        <v>32</v>
      </c>
      <c r="M3" s="11" t="s">
        <v>8</v>
      </c>
    </row>
    <row r="4" spans="1:13" s="13" customFormat="1" ht="15" customHeight="1" x14ac:dyDescent="0.25">
      <c r="A4" s="60" t="s">
        <v>9</v>
      </c>
      <c r="B4" s="60"/>
      <c r="C4" s="15">
        <f>SUM(C6:C365)</f>
        <v>-4517.8713509555937</v>
      </c>
      <c r="D4" s="15">
        <f t="shared" ref="D4:F4" si="0">SUM(D6:D365)</f>
        <v>869.69023505895143</v>
      </c>
      <c r="E4" s="15">
        <f t="shared" si="0"/>
        <v>-3648.1811158966411</v>
      </c>
      <c r="F4" s="15">
        <f t="shared" si="0"/>
        <v>-3513.9437067158701</v>
      </c>
      <c r="G4" s="11"/>
      <c r="H4" s="15">
        <f t="shared" ref="H4:M4" si="1">SUM(H6:H365)</f>
        <v>8202.9295188597662</v>
      </c>
      <c r="I4" s="15">
        <f t="shared" si="1"/>
        <v>-157.9063932380505</v>
      </c>
      <c r="J4" s="15">
        <f>SUM(J6:J365)</f>
        <v>8045.0231256217176</v>
      </c>
      <c r="K4" s="15">
        <f t="shared" si="1"/>
        <v>6650.5704870647878</v>
      </c>
      <c r="M4" s="15">
        <f t="shared" si="1"/>
        <v>3136.6267803489168</v>
      </c>
    </row>
    <row r="5" spans="1:13" s="13" customFormat="1" ht="8.25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M5" s="11"/>
    </row>
    <row r="6" spans="1:13" x14ac:dyDescent="0.25">
      <c r="A6" s="3">
        <v>1</v>
      </c>
      <c r="B6" s="40">
        <f>Summary!B10</f>
        <v>42705</v>
      </c>
      <c r="C6" s="41">
        <f>-'Loan-Extra Payments'!G10</f>
        <v>-200</v>
      </c>
      <c r="D6" s="12">
        <f>-C6*(Summary!$B$12+Summary!$B$13)</f>
        <v>38.5</v>
      </c>
      <c r="E6" s="12">
        <f>SUM(C6:D6)</f>
        <v>-161.5</v>
      </c>
      <c r="F6" s="12">
        <f>-PV(Summary!$B$5/12,A6,0,E6,0)</f>
        <v>-161.09725685785537</v>
      </c>
      <c r="G6" s="12"/>
      <c r="H6" s="12">
        <f>IF(A6&lt;=Summary!$B$9,'Inv Growth-Later'!E9,0)</f>
        <v>0</v>
      </c>
      <c r="I6" s="12">
        <f>-(H6*Summary!$B$17*(Summary!$B$18+Summary!$B$19))</f>
        <v>0</v>
      </c>
      <c r="J6" s="12">
        <f>SUM(H6:I6)</f>
        <v>0</v>
      </c>
      <c r="K6" s="12">
        <f>-PV(Summary!$B$5/12,A6,0,J6,0)</f>
        <v>0</v>
      </c>
      <c r="L6"/>
      <c r="M6" s="12">
        <f>F6+K6</f>
        <v>-161.09725685785537</v>
      </c>
    </row>
    <row r="7" spans="1:13" x14ac:dyDescent="0.25">
      <c r="A7" s="3">
        <v>2</v>
      </c>
      <c r="B7" s="40">
        <f>EDATE(B6,1)</f>
        <v>42736</v>
      </c>
      <c r="C7" s="41">
        <f>-'Loan-Extra Payments'!G11</f>
        <v>-195.78255238508635</v>
      </c>
      <c r="D7" s="12">
        <f>-C7*(Summary!$B$12+Summary!$B$13)</f>
        <v>37.688141334129121</v>
      </c>
      <c r="E7" s="12">
        <f t="shared" ref="E7:E70" si="2">SUM(C7:D7)</f>
        <v>-158.09441105095723</v>
      </c>
      <c r="F7" s="12">
        <f>-PV(Summary!$B$5/12,A7,0,E7,0)</f>
        <v>-157.30689341579443</v>
      </c>
      <c r="G7" s="12"/>
      <c r="H7" s="12">
        <f>IF(A7&lt;=Summary!$B$9,'Inv Growth-Later'!E10,0)</f>
        <v>0</v>
      </c>
      <c r="I7" s="12">
        <f>-(H7*Summary!$B$17*(Summary!$B$18+Summary!$B$19))</f>
        <v>0</v>
      </c>
      <c r="J7" s="12">
        <f t="shared" ref="J7:J70" si="3">SUM(H7:I7)</f>
        <v>0</v>
      </c>
      <c r="K7" s="12">
        <f>-PV(Summary!$B$5/12,A7,0,J7,0)</f>
        <v>0</v>
      </c>
      <c r="L7"/>
      <c r="M7" s="12">
        <f t="shared" ref="M7:M70" si="4">F7+K7</f>
        <v>-157.30689341579443</v>
      </c>
    </row>
    <row r="8" spans="1:13" x14ac:dyDescent="0.25">
      <c r="A8" s="3">
        <v>3</v>
      </c>
      <c r="B8" s="40">
        <f t="shared" ref="B8:B71" si="5">EDATE(B7,1)</f>
        <v>42767</v>
      </c>
      <c r="C8" s="41">
        <f>-'Loan-Extra Payments'!G12</f>
        <v>-191.54401753209811</v>
      </c>
      <c r="D8" s="12">
        <f>-C8*(Summary!$B$12+Summary!$B$13)</f>
        <v>36.872223374928886</v>
      </c>
      <c r="E8" s="12">
        <f t="shared" si="2"/>
        <v>-154.67179415716922</v>
      </c>
      <c r="F8" s="12">
        <f>-PV(Summary!$B$5/12,A8,0,E8,0)</f>
        <v>-153.51753181611539</v>
      </c>
      <c r="G8" s="12"/>
      <c r="H8" s="12">
        <f>IF(A8&lt;=Summary!$B$9,'Inv Growth-Later'!E11,0)</f>
        <v>0</v>
      </c>
      <c r="I8" s="12">
        <f>-(H8*Summary!$B$17*(Summary!$B$18+Summary!$B$19))</f>
        <v>0</v>
      </c>
      <c r="J8" s="12">
        <f t="shared" si="3"/>
        <v>0</v>
      </c>
      <c r="K8" s="12">
        <f>-PV(Summary!$B$5/12,A8,0,J8,0)</f>
        <v>0</v>
      </c>
      <c r="L8"/>
      <c r="M8" s="12">
        <f t="shared" si="4"/>
        <v>-153.51753181611539</v>
      </c>
    </row>
    <row r="9" spans="1:13" x14ac:dyDescent="0.25">
      <c r="A9" s="3">
        <v>4</v>
      </c>
      <c r="B9" s="40">
        <f t="shared" si="5"/>
        <v>42795</v>
      </c>
      <c r="C9" s="41">
        <f>-'Loan-Extra Payments'!G13</f>
        <v>-187.28429000484496</v>
      </c>
      <c r="D9" s="12">
        <f>-C9*(Summary!$B$12+Summary!$B$13)</f>
        <v>36.052225825932659</v>
      </c>
      <c r="E9" s="12">
        <f t="shared" si="2"/>
        <v>-151.23206417891231</v>
      </c>
      <c r="F9" s="12">
        <f>-PV(Summary!$B$5/12,A9,0,E9,0)</f>
        <v>-149.72914848705298</v>
      </c>
      <c r="G9" s="12"/>
      <c r="H9" s="12">
        <f>IF(A9&lt;=Summary!$B$9,'Inv Growth-Later'!E12,0)</f>
        <v>0</v>
      </c>
      <c r="I9" s="12">
        <f>-(H9*Summary!$B$17*(Summary!$B$18+Summary!$B$19))</f>
        <v>0</v>
      </c>
      <c r="J9" s="12">
        <f t="shared" si="3"/>
        <v>0</v>
      </c>
      <c r="K9" s="12">
        <f>-PV(Summary!$B$5/12,A9,0,J9,0)</f>
        <v>0</v>
      </c>
      <c r="L9"/>
      <c r="M9" s="12">
        <f t="shared" si="4"/>
        <v>-149.72914848705298</v>
      </c>
    </row>
    <row r="10" spans="1:13" x14ac:dyDescent="0.25">
      <c r="A10" s="3">
        <v>5</v>
      </c>
      <c r="B10" s="40">
        <f t="shared" si="5"/>
        <v>42826</v>
      </c>
      <c r="C10" s="41">
        <f>-'Loan-Extra Payments'!G14</f>
        <v>-183.00326383995554</v>
      </c>
      <c r="D10" s="12">
        <f>-C10*(Summary!$B$12+Summary!$B$13)</f>
        <v>35.228128289191439</v>
      </c>
      <c r="E10" s="12">
        <f t="shared" si="2"/>
        <v>-147.77513555076411</v>
      </c>
      <c r="F10" s="12">
        <f>-PV(Summary!$B$5/12,A10,0,E10,0)</f>
        <v>-145.94171986307205</v>
      </c>
      <c r="G10" s="12"/>
      <c r="H10" s="12">
        <f>IF(A10&lt;=Summary!$B$9,'Inv Growth-Later'!E13,0)</f>
        <v>0</v>
      </c>
      <c r="I10" s="12">
        <f>-(H10*Summary!$B$17*(Summary!$B$18+Summary!$B$19))</f>
        <v>0</v>
      </c>
      <c r="J10" s="12">
        <f t="shared" si="3"/>
        <v>0</v>
      </c>
      <c r="K10" s="12">
        <f>-PV(Summary!$B$5/12,A10,0,J10,0)</f>
        <v>0</v>
      </c>
      <c r="L10"/>
      <c r="M10" s="12">
        <f t="shared" si="4"/>
        <v>-145.94171986307205</v>
      </c>
    </row>
    <row r="11" spans="1:13" x14ac:dyDescent="0.25">
      <c r="A11" s="3">
        <v>6</v>
      </c>
      <c r="B11" s="40">
        <f t="shared" si="5"/>
        <v>42856</v>
      </c>
      <c r="C11" s="41">
        <f>-'Loan-Extra Payments'!G15</f>
        <v>-178.70083254424168</v>
      </c>
      <c r="D11" s="12">
        <f>-C11*(Summary!$B$12+Summary!$B$13)</f>
        <v>34.399910264766525</v>
      </c>
      <c r="E11" s="12">
        <f t="shared" si="2"/>
        <v>-144.30092227947515</v>
      </c>
      <c r="F11" s="12">
        <f>-PV(Summary!$B$5/12,A11,0,E11,0)</f>
        <v>-142.15522238472141</v>
      </c>
      <c r="G11" s="12"/>
      <c r="H11" s="12">
        <f>IF(A11&lt;=Summary!$B$9,'Inv Growth-Later'!E14,0)</f>
        <v>0</v>
      </c>
      <c r="I11" s="12">
        <f>-(H11*Summary!$B$17*(Summary!$B$18+Summary!$B$19))</f>
        <v>0</v>
      </c>
      <c r="J11" s="12">
        <f t="shared" si="3"/>
        <v>0</v>
      </c>
      <c r="K11" s="12">
        <f>-PV(Summary!$B$5/12,A11,0,J11,0)</f>
        <v>0</v>
      </c>
      <c r="L11"/>
      <c r="M11" s="12">
        <f t="shared" si="4"/>
        <v>-142.15522238472141</v>
      </c>
    </row>
    <row r="12" spans="1:13" x14ac:dyDescent="0.25">
      <c r="A12" s="3">
        <v>7</v>
      </c>
      <c r="B12" s="40">
        <f t="shared" si="5"/>
        <v>42887</v>
      </c>
      <c r="C12" s="41">
        <f>-'Loan-Extra Payments'!G16</f>
        <v>-174.37688909204925</v>
      </c>
      <c r="D12" s="12">
        <f>-C12*(Summary!$B$12+Summary!$B$13)</f>
        <v>33.567551150219479</v>
      </c>
      <c r="E12" s="12">
        <f t="shared" si="2"/>
        <v>-140.80933794182977</v>
      </c>
      <c r="F12" s="12">
        <f>-PV(Summary!$B$5/12,A12,0,E12,0)</f>
        <v>-138.36963249848688</v>
      </c>
      <c r="G12" s="12"/>
      <c r="H12" s="12">
        <f>IF(A12&lt;=Summary!$B$9,'Inv Growth-Later'!E15,0)</f>
        <v>0</v>
      </c>
      <c r="I12" s="12">
        <f>-(H12*Summary!$B$17*(Summary!$B$18+Summary!$B$19))</f>
        <v>0</v>
      </c>
      <c r="J12" s="12">
        <f t="shared" si="3"/>
        <v>0</v>
      </c>
      <c r="K12" s="12">
        <f>-PV(Summary!$B$5/12,A12,0,J12,0)</f>
        <v>0</v>
      </c>
      <c r="L12"/>
      <c r="M12" s="12">
        <f t="shared" si="4"/>
        <v>-138.36963249848688</v>
      </c>
    </row>
    <row r="13" spans="1:13" x14ac:dyDescent="0.25">
      <c r="A13" s="3">
        <v>8</v>
      </c>
      <c r="B13" s="40">
        <f t="shared" si="5"/>
        <v>42917</v>
      </c>
      <c r="C13" s="41">
        <f>-'Loan-Extra Payments'!G17</f>
        <v>-170.03132592259584</v>
      </c>
      <c r="D13" s="12">
        <f>-C13*(Summary!$B$12+Summary!$B$13)</f>
        <v>32.731030240099699</v>
      </c>
      <c r="E13" s="12">
        <f t="shared" si="2"/>
        <v>-137.30029568249614</v>
      </c>
      <c r="F13" s="12">
        <f>-PV(Summary!$B$5/12,A13,0,E13,0)</f>
        <v>-134.58492665664497</v>
      </c>
      <c r="G13" s="12"/>
      <c r="H13" s="12">
        <f>IF(A13&lt;=Summary!$B$9,'Inv Growth-Later'!E16,0)</f>
        <v>0</v>
      </c>
      <c r="I13" s="12">
        <f>-(H13*Summary!$B$17*(Summary!$B$18+Summary!$B$19))</f>
        <v>0</v>
      </c>
      <c r="J13" s="12">
        <f t="shared" si="3"/>
        <v>0</v>
      </c>
      <c r="K13" s="12">
        <f>-PV(Summary!$B$5/12,A13,0,J13,0)</f>
        <v>0</v>
      </c>
      <c r="L13"/>
      <c r="M13" s="12">
        <f t="shared" si="4"/>
        <v>-134.58492665664497</v>
      </c>
    </row>
    <row r="14" spans="1:13" x14ac:dyDescent="0.25">
      <c r="A14" s="3">
        <v>9</v>
      </c>
      <c r="B14" s="40">
        <f t="shared" si="5"/>
        <v>42948</v>
      </c>
      <c r="C14" s="41">
        <f>-'Loan-Extra Payments'!G18</f>
        <v>-165.66403493729516</v>
      </c>
      <c r="D14" s="12">
        <f>-C14*(Summary!$B$12+Summary!$B$13)</f>
        <v>31.890326725429318</v>
      </c>
      <c r="E14" s="12">
        <f t="shared" si="2"/>
        <v>-133.77370821186582</v>
      </c>
      <c r="F14" s="12">
        <f>-PV(Summary!$B$5/12,A14,0,E14,0)</f>
        <v>-130.80108131711646</v>
      </c>
      <c r="G14" s="12"/>
      <c r="H14" s="12">
        <f>IF(A14&lt;=Summary!$B$9,'Inv Growth-Later'!E17,0)</f>
        <v>0</v>
      </c>
      <c r="I14" s="12">
        <f>-(H14*Summary!$B$17*(Summary!$B$18+Summary!$B$19))</f>
        <v>0</v>
      </c>
      <c r="J14" s="12">
        <f t="shared" si="3"/>
        <v>0</v>
      </c>
      <c r="K14" s="12">
        <f>-PV(Summary!$B$5/12,A14,0,J14,0)</f>
        <v>0</v>
      </c>
      <c r="L14"/>
      <c r="M14" s="12">
        <f t="shared" si="4"/>
        <v>-130.80108131711646</v>
      </c>
    </row>
    <row r="15" spans="1:13" x14ac:dyDescent="0.25">
      <c r="A15" s="3">
        <v>10</v>
      </c>
      <c r="B15" s="40">
        <f t="shared" si="5"/>
        <v>42979</v>
      </c>
      <c r="C15" s="41">
        <f>-'Loan-Extra Payments'!G19</f>
        <v>-161.27490749706797</v>
      </c>
      <c r="D15" s="12">
        <f>-C15*(Summary!$B$12+Summary!$B$13)</f>
        <v>31.045419693185586</v>
      </c>
      <c r="E15" s="12">
        <f t="shared" si="2"/>
        <v>-130.22948780388239</v>
      </c>
      <c r="F15" s="12">
        <f>-PV(Summary!$B$5/12,A15,0,E15,0)</f>
        <v>-127.01807294331989</v>
      </c>
      <c r="G15" s="12"/>
      <c r="H15" s="12">
        <f>IF(A15&lt;=Summary!$B$9,'Inv Growth-Later'!E18,0)</f>
        <v>0</v>
      </c>
      <c r="I15" s="12">
        <f>-(H15*Summary!$B$17*(Summary!$B$18+Summary!$B$19))</f>
        <v>0</v>
      </c>
      <c r="J15" s="12">
        <f t="shared" si="3"/>
        <v>0</v>
      </c>
      <c r="K15" s="12">
        <f>-PV(Summary!$B$5/12,A15,0,J15,0)</f>
        <v>0</v>
      </c>
      <c r="L15"/>
      <c r="M15" s="12">
        <f t="shared" si="4"/>
        <v>-127.01807294331989</v>
      </c>
    </row>
    <row r="16" spans="1:13" x14ac:dyDescent="0.25">
      <c r="A16" s="3">
        <v>11</v>
      </c>
      <c r="B16" s="40">
        <f t="shared" si="5"/>
        <v>43009</v>
      </c>
      <c r="C16" s="41">
        <f>-'Loan-Extra Payments'!G20</f>
        <v>-156.86383441963966</v>
      </c>
      <c r="D16" s="12">
        <f>-C16*(Summary!$B$12+Summary!$B$13)</f>
        <v>30.196288125780637</v>
      </c>
      <c r="E16" s="12">
        <f t="shared" si="2"/>
        <v>-126.66754629385902</v>
      </c>
      <c r="F16" s="12">
        <f>-PV(Summary!$B$5/12,A16,0,E16,0)</f>
        <v>-123.23587800402508</v>
      </c>
      <c r="G16" s="12"/>
      <c r="H16" s="12">
        <f>IF(A16&lt;=Summary!$B$9,'Inv Growth-Later'!E19,0)</f>
        <v>0</v>
      </c>
      <c r="I16" s="12">
        <f>-(H16*Summary!$B$17*(Summary!$B$18+Summary!$B$19))</f>
        <v>0</v>
      </c>
      <c r="J16" s="12">
        <f t="shared" si="3"/>
        <v>0</v>
      </c>
      <c r="K16" s="12">
        <f>-PV(Summary!$B$5/12,A16,0,J16,0)</f>
        <v>0</v>
      </c>
      <c r="L16"/>
      <c r="M16" s="12">
        <f t="shared" si="4"/>
        <v>-123.23587800402508</v>
      </c>
    </row>
    <row r="17" spans="1:13" x14ac:dyDescent="0.25">
      <c r="A17" s="3">
        <v>12</v>
      </c>
      <c r="B17" s="40">
        <f t="shared" si="5"/>
        <v>43040</v>
      </c>
      <c r="C17" s="41">
        <f>-'Loan-Extra Payments'!G21</f>
        <v>-152.43070597682421</v>
      </c>
      <c r="D17" s="12">
        <f>-C17*(Summary!$B$12+Summary!$B$13)</f>
        <v>29.342910900538662</v>
      </c>
      <c r="E17" s="12">
        <f t="shared" si="2"/>
        <v>-123.08779507628554</v>
      </c>
      <c r="F17" s="12">
        <f>-PV(Summary!$B$5/12,A17,0,E17,0)</f>
        <v>-119.45447297320683</v>
      </c>
      <c r="G17" s="12"/>
      <c r="H17" s="12">
        <f>IF(A17&lt;=Summary!$B$9,'Inv Growth-Later'!E20,0)</f>
        <v>0</v>
      </c>
      <c r="I17" s="12">
        <f>-(H17*Summary!$B$17*(Summary!$B$18+Summary!$B$19))</f>
        <v>0</v>
      </c>
      <c r="J17" s="12">
        <f t="shared" si="3"/>
        <v>0</v>
      </c>
      <c r="K17" s="12">
        <f>-PV(Summary!$B$5/12,A17,0,J17,0)</f>
        <v>0</v>
      </c>
      <c r="L17"/>
      <c r="M17" s="12">
        <f t="shared" si="4"/>
        <v>-119.45447297320683</v>
      </c>
    </row>
    <row r="18" spans="1:13" x14ac:dyDescent="0.25">
      <c r="A18" s="3">
        <v>13</v>
      </c>
      <c r="B18" s="40">
        <f t="shared" si="5"/>
        <v>43070</v>
      </c>
      <c r="C18" s="41">
        <f>-'Loan-Extra Payments'!G22</f>
        <v>-147.97541189179469</v>
      </c>
      <c r="D18" s="12">
        <f>-C18*(Summary!$B$12+Summary!$B$13)</f>
        <v>28.485266789170478</v>
      </c>
      <c r="E18" s="12">
        <f t="shared" si="2"/>
        <v>-119.49014510262421</v>
      </c>
      <c r="F18" s="12">
        <f>-PV(Summary!$B$5/12,A18,0,E18,0)</f>
        <v>-115.67383432989865</v>
      </c>
      <c r="G18" s="12"/>
      <c r="H18" s="12">
        <f>IF(A18&lt;=Summary!$B$9,'Inv Growth-Later'!E21,0)</f>
        <v>0</v>
      </c>
      <c r="I18" s="12">
        <f>-(H18*Summary!$B$17*(Summary!$B$18+Summary!$B$19))</f>
        <v>0</v>
      </c>
      <c r="J18" s="12">
        <f t="shared" si="3"/>
        <v>0</v>
      </c>
      <c r="K18" s="12">
        <f>-PV(Summary!$B$5/12,A18,0,J18,0)</f>
        <v>0</v>
      </c>
      <c r="L18"/>
      <c r="M18" s="12">
        <f t="shared" si="4"/>
        <v>-115.67383432989865</v>
      </c>
    </row>
    <row r="19" spans="1:13" x14ac:dyDescent="0.25">
      <c r="A19" s="3">
        <v>14</v>
      </c>
      <c r="B19" s="40">
        <f t="shared" si="5"/>
        <v>43101</v>
      </c>
      <c r="C19" s="41">
        <f>-'Loan-Extra Payments'!G23</f>
        <v>-143.49784133634</v>
      </c>
      <c r="D19" s="12">
        <f>-C19*(Summary!$B$12+Summary!$B$13)</f>
        <v>27.623334457245452</v>
      </c>
      <c r="E19" s="12">
        <f t="shared" si="2"/>
        <v>-115.87450687909455</v>
      </c>
      <c r="F19" s="12">
        <f>-PV(Summary!$B$5/12,A19,0,E19,0)</f>
        <v>-111.89393855804634</v>
      </c>
      <c r="G19" s="12"/>
      <c r="H19" s="12">
        <f>IF(A19&lt;=Summary!$B$9,'Inv Growth-Later'!E22,0)</f>
        <v>0</v>
      </c>
      <c r="I19" s="12">
        <f>-(H19*Summary!$B$17*(Summary!$B$18+Summary!$B$19))</f>
        <v>0</v>
      </c>
      <c r="J19" s="12">
        <f t="shared" si="3"/>
        <v>0</v>
      </c>
      <c r="K19" s="12">
        <f>-PV(Summary!$B$5/12,A19,0,J19,0)</f>
        <v>0</v>
      </c>
      <c r="L19"/>
      <c r="M19" s="12">
        <f t="shared" si="4"/>
        <v>-111.89393855804634</v>
      </c>
    </row>
    <row r="20" spans="1:13" x14ac:dyDescent="0.25">
      <c r="A20" s="3">
        <v>15</v>
      </c>
      <c r="B20" s="40">
        <f t="shared" si="5"/>
        <v>43132</v>
      </c>
      <c r="C20" s="41">
        <f>-'Loan-Extra Payments'!G24</f>
        <v>-138.99788292810806</v>
      </c>
      <c r="D20" s="12">
        <f>-C20*(Summary!$B$12+Summary!$B$13)</f>
        <v>26.757092463660801</v>
      </c>
      <c r="E20" s="12">
        <f t="shared" si="2"/>
        <v>-112.24079046444726</v>
      </c>
      <c r="F20" s="12">
        <f>-PV(Summary!$B$5/12,A20,0,E20,0)</f>
        <v>-108.11476214636174</v>
      </c>
      <c r="G20" s="12"/>
      <c r="H20" s="12">
        <f>IF(A20&lt;=Summary!$B$9,'Inv Growth-Later'!E23,0)</f>
        <v>0</v>
      </c>
      <c r="I20" s="12">
        <f>-(H20*Summary!$B$17*(Summary!$B$18+Summary!$B$19))</f>
        <v>0</v>
      </c>
      <c r="J20" s="12">
        <f t="shared" si="3"/>
        <v>0</v>
      </c>
      <c r="K20" s="12">
        <f>-PV(Summary!$B$5/12,A20,0,J20,0)</f>
        <v>0</v>
      </c>
      <c r="L20"/>
      <c r="M20" s="12">
        <f t="shared" si="4"/>
        <v>-108.11476214636174</v>
      </c>
    </row>
    <row r="21" spans="1:13" x14ac:dyDescent="0.25">
      <c r="A21" s="3">
        <v>16</v>
      </c>
      <c r="B21" s="40">
        <f t="shared" si="5"/>
        <v>43160</v>
      </c>
      <c r="C21" s="41">
        <f>-'Loan-Extra Payments'!G25</f>
        <v>-134.47542472783493</v>
      </c>
      <c r="D21" s="12">
        <f>-C21*(Summary!$B$12+Summary!$B$13)</f>
        <v>25.886519260108226</v>
      </c>
      <c r="E21" s="12">
        <f t="shared" si="2"/>
        <v>-108.5889054677267</v>
      </c>
      <c r="F21" s="12">
        <f>-PV(Summary!$B$5/12,A21,0,E21,0)</f>
        <v>-104.33628158817652</v>
      </c>
      <c r="G21" s="12"/>
      <c r="H21" s="12">
        <f>IF(A21&lt;=Summary!$B$9,'Inv Growth-Later'!E24,0)</f>
        <v>0</v>
      </c>
      <c r="I21" s="12">
        <f>-(H21*Summary!$B$17*(Summary!$B$18+Summary!$B$19))</f>
        <v>0</v>
      </c>
      <c r="J21" s="12">
        <f t="shared" si="3"/>
        <v>0</v>
      </c>
      <c r="K21" s="12">
        <f>-PV(Summary!$B$5/12,A21,0,J21,0)</f>
        <v>0</v>
      </c>
      <c r="L21"/>
      <c r="M21" s="12">
        <f t="shared" si="4"/>
        <v>-104.33628158817652</v>
      </c>
    </row>
    <row r="22" spans="1:13" x14ac:dyDescent="0.25">
      <c r="A22" s="3">
        <v>17</v>
      </c>
      <c r="B22" s="40">
        <f t="shared" si="5"/>
        <v>43191</v>
      </c>
      <c r="C22" s="41">
        <f>-'Loan-Extra Payments'!G26</f>
        <v>-129.93035423656048</v>
      </c>
      <c r="D22" s="12">
        <f>-C22*(Summary!$B$12+Summary!$B$13)</f>
        <v>25.011593190537891</v>
      </c>
      <c r="E22" s="12">
        <f t="shared" si="2"/>
        <v>-104.91876104602258</v>
      </c>
      <c r="F22" s="12">
        <f>-PV(Summary!$B$5/12,A22,0,E22,0)</f>
        <v>-100.55847338129604</v>
      </c>
      <c r="G22" s="12"/>
      <c r="H22" s="12">
        <f>IF(A22&lt;=Summary!$B$9,'Inv Growth-Later'!E25,0)</f>
        <v>0</v>
      </c>
      <c r="I22" s="12">
        <f>-(H22*Summary!$B$17*(Summary!$B$18+Summary!$B$19))</f>
        <v>0</v>
      </c>
      <c r="J22" s="12">
        <f t="shared" si="3"/>
        <v>0</v>
      </c>
      <c r="K22" s="12">
        <f>-PV(Summary!$B$5/12,A22,0,J22,0)</f>
        <v>0</v>
      </c>
      <c r="L22"/>
      <c r="M22" s="12">
        <f t="shared" si="4"/>
        <v>-100.55847338129604</v>
      </c>
    </row>
    <row r="23" spans="1:13" x14ac:dyDescent="0.25">
      <c r="A23" s="3">
        <v>18</v>
      </c>
      <c r="B23" s="40">
        <f t="shared" si="5"/>
        <v>43221</v>
      </c>
      <c r="C23" s="41">
        <f>-'Loan-Extra Payments'!G27</f>
        <v>-125.36255839282961</v>
      </c>
      <c r="D23" s="12">
        <f>-C23*(Summary!$B$12+Summary!$B$13)</f>
        <v>24.132292490619701</v>
      </c>
      <c r="E23" s="12">
        <f t="shared" si="2"/>
        <v>-101.23026590220991</v>
      </c>
      <c r="F23" s="12">
        <f>-PV(Summary!$B$5/12,A23,0,E23,0)</f>
        <v>-96.781314027852915</v>
      </c>
      <c r="G23" s="12"/>
      <c r="H23" s="12">
        <f>IF(A23&lt;=Summary!$B$9,'Inv Growth-Later'!E26,0)</f>
        <v>0</v>
      </c>
      <c r="I23" s="12">
        <f>-(H23*Summary!$B$17*(Summary!$B$18+Summary!$B$19))</f>
        <v>0</v>
      </c>
      <c r="J23" s="12">
        <f t="shared" si="3"/>
        <v>0</v>
      </c>
      <c r="K23" s="12">
        <f>-PV(Summary!$B$5/12,A23,0,J23,0)</f>
        <v>0</v>
      </c>
      <c r="L23"/>
      <c r="M23" s="12">
        <f t="shared" si="4"/>
        <v>-96.781314027852915</v>
      </c>
    </row>
    <row r="24" spans="1:13" x14ac:dyDescent="0.25">
      <c r="A24" s="3">
        <v>19</v>
      </c>
      <c r="B24" s="40">
        <f t="shared" si="5"/>
        <v>43252</v>
      </c>
      <c r="C24" s="41">
        <f>-'Loan-Extra Payments'!G28</f>
        <v>-120.77192356988012</v>
      </c>
      <c r="D24" s="12">
        <f>-C24*(Summary!$B$12+Summary!$B$13)</f>
        <v>23.248595287201923</v>
      </c>
      <c r="E24" s="12">
        <f t="shared" si="2"/>
        <v>-97.523328282678193</v>
      </c>
      <c r="F24" s="12">
        <f>-PV(Summary!$B$5/12,A24,0,E24,0)</f>
        <v>-93.004780034161215</v>
      </c>
      <c r="G24" s="12"/>
      <c r="H24" s="12">
        <f>IF(A24&lt;=Summary!$B$9,'Inv Growth-Later'!E27,0)</f>
        <v>0</v>
      </c>
      <c r="I24" s="12">
        <f>-(H24*Summary!$B$17*(Summary!$B$18+Summary!$B$19))</f>
        <v>0</v>
      </c>
      <c r="J24" s="12">
        <f t="shared" si="3"/>
        <v>0</v>
      </c>
      <c r="K24" s="12">
        <f>-PV(Summary!$B$5/12,A24,0,J24,0)</f>
        <v>0</v>
      </c>
      <c r="L24"/>
      <c r="M24" s="12">
        <f t="shared" si="4"/>
        <v>-93.004780034161215</v>
      </c>
    </row>
    <row r="25" spans="1:13" x14ac:dyDescent="0.25">
      <c r="A25" s="3">
        <v>20</v>
      </c>
      <c r="B25" s="40">
        <f t="shared" si="5"/>
        <v>43282</v>
      </c>
      <c r="C25" s="41">
        <f>-'Loan-Extra Payments'!G29</f>
        <v>-116.15833557281586</v>
      </c>
      <c r="D25" s="12">
        <f>-C25*(Summary!$B$12+Summary!$B$13)</f>
        <v>22.360479597767053</v>
      </c>
      <c r="E25" s="12">
        <f t="shared" si="2"/>
        <v>-93.797855975048805</v>
      </c>
      <c r="F25" s="12">
        <f>-PV(Summary!$B$5/12,A25,0,E25,0)</f>
        <v>-89.228847910569954</v>
      </c>
      <c r="G25" s="12"/>
      <c r="H25" s="12">
        <f>IF(A25&lt;=Summary!$B$9,'Inv Growth-Later'!E28,0)</f>
        <v>0</v>
      </c>
      <c r="I25" s="12">
        <f>-(H25*Summary!$B$17*(Summary!$B$18+Summary!$B$19))</f>
        <v>0</v>
      </c>
      <c r="J25" s="12">
        <f t="shared" si="3"/>
        <v>0</v>
      </c>
      <c r="K25" s="12">
        <f>-PV(Summary!$B$5/12,A25,0,J25,0)</f>
        <v>0</v>
      </c>
      <c r="L25"/>
      <c r="M25" s="12">
        <f t="shared" si="4"/>
        <v>-89.228847910569954</v>
      </c>
    </row>
    <row r="26" spans="1:13" x14ac:dyDescent="0.25">
      <c r="A26" s="3">
        <v>21</v>
      </c>
      <c r="B26" s="40">
        <f t="shared" si="5"/>
        <v>43313</v>
      </c>
      <c r="C26" s="41">
        <f>-'Loan-Extra Payments'!G30</f>
        <v>-111.52167963576629</v>
      </c>
      <c r="D26" s="12">
        <f>-C26*(Summary!$B$12+Summary!$B$13)</f>
        <v>21.467923329885011</v>
      </c>
      <c r="E26" s="12">
        <f t="shared" si="2"/>
        <v>-90.053756305881279</v>
      </c>
      <c r="F26" s="12">
        <f>-PV(Summary!$B$5/12,A26,0,E26,0)</f>
        <v>-85.453494171317345</v>
      </c>
      <c r="G26" s="12"/>
      <c r="H26" s="12">
        <f>IF(A26&lt;=Summary!$B$9,'Inv Growth-Later'!E29,0)</f>
        <v>0</v>
      </c>
      <c r="I26" s="12">
        <f>-(H26*Summary!$B$17*(Summary!$B$18+Summary!$B$19))</f>
        <v>0</v>
      </c>
      <c r="J26" s="12">
        <f t="shared" si="3"/>
        <v>0</v>
      </c>
      <c r="K26" s="12">
        <f>-PV(Summary!$B$5/12,A26,0,J26,0)</f>
        <v>0</v>
      </c>
      <c r="L26"/>
      <c r="M26" s="12">
        <f t="shared" si="4"/>
        <v>-85.453494171317345</v>
      </c>
    </row>
    <row r="27" spans="1:13" x14ac:dyDescent="0.25">
      <c r="A27" s="3">
        <v>22</v>
      </c>
      <c r="B27" s="40">
        <f t="shared" si="5"/>
        <v>43344</v>
      </c>
      <c r="C27" s="41">
        <f>-'Loan-Extra Payments'!G31</f>
        <v>-106.86184041903147</v>
      </c>
      <c r="D27" s="12">
        <f>-C27*(Summary!$B$12+Summary!$B$13)</f>
        <v>20.570904280663559</v>
      </c>
      <c r="E27" s="12">
        <f t="shared" si="2"/>
        <v>-86.290936138367911</v>
      </c>
      <c r="F27" s="12">
        <f>-PV(Summary!$B$5/12,A27,0,E27,0)</f>
        <v>-81.678695334384443</v>
      </c>
      <c r="G27" s="12"/>
      <c r="H27" s="12">
        <f>IF(A27&lt;=Summary!$B$9,'Inv Growth-Later'!E30,0)</f>
        <v>0</v>
      </c>
      <c r="I27" s="12">
        <f>-(H27*Summary!$B$17*(Summary!$B$18+Summary!$B$19))</f>
        <v>0</v>
      </c>
      <c r="J27" s="12">
        <f t="shared" si="3"/>
        <v>0</v>
      </c>
      <c r="K27" s="12">
        <f>-PV(Summary!$B$5/12,A27,0,J27,0)</f>
        <v>0</v>
      </c>
      <c r="L27"/>
      <c r="M27" s="12">
        <f t="shared" si="4"/>
        <v>-81.678695334384443</v>
      </c>
    </row>
    <row r="28" spans="1:13" x14ac:dyDescent="0.25">
      <c r="A28" s="3">
        <v>23</v>
      </c>
      <c r="B28" s="40">
        <f t="shared" si="5"/>
        <v>43374</v>
      </c>
      <c r="C28" s="41">
        <f>-'Loan-Extra Payments'!G32</f>
        <v>-102.17870200621297</v>
      </c>
      <c r="D28" s="12">
        <f>-C28*(Summary!$B$12+Summary!$B$13)</f>
        <v>19.669400136195996</v>
      </c>
      <c r="E28" s="12">
        <f t="shared" si="2"/>
        <v>-82.509301870016969</v>
      </c>
      <c r="F28" s="12">
        <f>-PV(Summary!$B$5/12,A28,0,E28,0)</f>
        <v>-77.904427921349196</v>
      </c>
      <c r="G28" s="12"/>
      <c r="H28" s="12">
        <f>IF(A28&lt;=Summary!$B$9,'Inv Growth-Later'!E31,0)</f>
        <v>0</v>
      </c>
      <c r="I28" s="12">
        <f>-(H28*Summary!$B$17*(Summary!$B$18+Summary!$B$19))</f>
        <v>0</v>
      </c>
      <c r="J28" s="12">
        <f t="shared" si="3"/>
        <v>0</v>
      </c>
      <c r="K28" s="12">
        <f>-PV(Summary!$B$5/12,A28,0,J28,0)</f>
        <v>0</v>
      </c>
      <c r="L28"/>
      <c r="M28" s="12">
        <f t="shared" si="4"/>
        <v>-77.904427921349196</v>
      </c>
    </row>
    <row r="29" spans="1:13" x14ac:dyDescent="0.25">
      <c r="A29" s="3">
        <v>24</v>
      </c>
      <c r="B29" s="40">
        <f t="shared" si="5"/>
        <v>43405</v>
      </c>
      <c r="C29" s="41">
        <f>-'Loan-Extra Payments'!G33</f>
        <v>-97.472147901330388</v>
      </c>
      <c r="D29" s="12">
        <f>-C29*(Summary!$B$12+Summary!$B$13)</f>
        <v>18.763388471006099</v>
      </c>
      <c r="E29" s="12">
        <f t="shared" si="2"/>
        <v>-78.708759430324292</v>
      </c>
      <c r="F29" s="12">
        <f>-PV(Summary!$B$5/12,A29,0,E29,0)</f>
        <v>-74.130668457240503</v>
      </c>
      <c r="G29" s="12"/>
      <c r="H29" s="12">
        <f>IF(A29&lt;=Summary!$B$9,'Inv Growth-Later'!E32,0)</f>
        <v>0</v>
      </c>
      <c r="I29" s="12">
        <f>-(H29*Summary!$B$17*(Summary!$B$18+Summary!$B$19))</f>
        <v>0</v>
      </c>
      <c r="J29" s="12">
        <f t="shared" si="3"/>
        <v>0</v>
      </c>
      <c r="K29" s="12">
        <f>-PV(Summary!$B$5/12,A29,0,J29,0)</f>
        <v>0</v>
      </c>
      <c r="L29"/>
      <c r="M29" s="12">
        <f t="shared" si="4"/>
        <v>-74.130668457240503</v>
      </c>
    </row>
    <row r="30" spans="1:13" x14ac:dyDescent="0.25">
      <c r="A30" s="3">
        <v>25</v>
      </c>
      <c r="B30" s="40">
        <f t="shared" si="5"/>
        <v>43435</v>
      </c>
      <c r="C30" s="41">
        <f>-'Loan-Extra Payments'!G34</f>
        <v>-92.742061025923391</v>
      </c>
      <c r="D30" s="12">
        <f>-C30*(Summary!$B$12+Summary!$B$13)</f>
        <v>17.852846747490254</v>
      </c>
      <c r="E30" s="12">
        <f t="shared" si="2"/>
        <v>-74.889214278433144</v>
      </c>
      <c r="F30" s="12">
        <f>-PV(Summary!$B$5/12,A30,0,E30,0)</f>
        <v>-70.357393470392012</v>
      </c>
      <c r="G30" s="12"/>
      <c r="H30" s="12">
        <f>IF(A30&lt;=Summary!$B$9,'Inv Growth-Later'!E33,0)</f>
        <v>0</v>
      </c>
      <c r="I30" s="12">
        <f>-(H30*Summary!$B$17*(Summary!$B$18+Summary!$B$19))</f>
        <v>0</v>
      </c>
      <c r="J30" s="12">
        <f t="shared" si="3"/>
        <v>0</v>
      </c>
      <c r="K30" s="12">
        <f>-PV(Summary!$B$5/12,A30,0,J30,0)</f>
        <v>0</v>
      </c>
      <c r="L30"/>
      <c r="M30" s="12">
        <f t="shared" si="4"/>
        <v>-70.357393470392012</v>
      </c>
    </row>
    <row r="31" spans="1:13" x14ac:dyDescent="0.25">
      <c r="A31" s="3">
        <v>26</v>
      </c>
      <c r="B31" s="40">
        <f t="shared" si="5"/>
        <v>43466</v>
      </c>
      <c r="C31" s="41">
        <f>-'Loan-Extra Payments'!G35</f>
        <v>-87.988323716139362</v>
      </c>
      <c r="D31" s="12">
        <f>-C31*(Summary!$B$12+Summary!$B$13)</f>
        <v>16.937752315356828</v>
      </c>
      <c r="E31" s="12">
        <f t="shared" si="2"/>
        <v>-71.05057140078253</v>
      </c>
      <c r="F31" s="12">
        <f>-PV(Summary!$B$5/12,A31,0,E31,0)</f>
        <v>-66.584579492296299</v>
      </c>
      <c r="G31" s="12"/>
      <c r="H31" s="12">
        <f>IF(A31&lt;=Summary!$B$9,'Inv Growth-Later'!E34,0)</f>
        <v>0</v>
      </c>
      <c r="I31" s="12">
        <f>-(H31*Summary!$B$17*(Summary!$B$18+Summary!$B$19))</f>
        <v>0</v>
      </c>
      <c r="J31" s="12">
        <f t="shared" si="3"/>
        <v>0</v>
      </c>
      <c r="K31" s="12">
        <f>-PV(Summary!$B$5/12,A31,0,J31,0)</f>
        <v>0</v>
      </c>
      <c r="L31"/>
      <c r="M31" s="12">
        <f t="shared" si="4"/>
        <v>-66.584579492296299</v>
      </c>
    </row>
    <row r="32" spans="1:13" x14ac:dyDescent="0.25">
      <c r="A32" s="3">
        <v>27</v>
      </c>
      <c r="B32" s="40">
        <f t="shared" si="5"/>
        <v>43497</v>
      </c>
      <c r="C32" s="41">
        <f>-'Loan-Extra Payments'!G36</f>
        <v>-83.210817719806414</v>
      </c>
      <c r="D32" s="12">
        <f>-C32*(Summary!$B$12+Summary!$B$13)</f>
        <v>16.018082411062736</v>
      </c>
      <c r="E32" s="12">
        <f t="shared" si="2"/>
        <v>-67.192735308743679</v>
      </c>
      <c r="F32" s="12">
        <f>-PV(Summary!$B$5/12,A32,0,E32,0)</f>
        <v>-62.812203057458881</v>
      </c>
      <c r="G32" s="12"/>
      <c r="H32" s="12">
        <f>IF(A32&lt;=Summary!$B$9,'Inv Growth-Later'!E35,0)</f>
        <v>0</v>
      </c>
      <c r="I32" s="12">
        <f>-(H32*Summary!$B$17*(Summary!$B$18+Summary!$B$19))</f>
        <v>0</v>
      </c>
      <c r="J32" s="12">
        <f t="shared" si="3"/>
        <v>0</v>
      </c>
      <c r="K32" s="12">
        <f>-PV(Summary!$B$5/12,A32,0,J32,0)</f>
        <v>0</v>
      </c>
      <c r="L32"/>
      <c r="M32" s="12">
        <f t="shared" si="4"/>
        <v>-62.812203057458881</v>
      </c>
    </row>
    <row r="33" spans="1:13" x14ac:dyDescent="0.25">
      <c r="A33" s="3">
        <v>28</v>
      </c>
      <c r="B33" s="40">
        <f t="shared" si="5"/>
        <v>43525</v>
      </c>
      <c r="C33" s="41">
        <f>-'Loan-Extra Payments'!G37</f>
        <v>-78.409424193491802</v>
      </c>
      <c r="D33" s="12">
        <f>-C33*(Summary!$B$12+Summary!$B$13)</f>
        <v>15.093814157247172</v>
      </c>
      <c r="E33" s="12">
        <f t="shared" si="2"/>
        <v>-63.315610036244628</v>
      </c>
      <c r="F33" s="12">
        <f>-PV(Summary!$B$5/12,A33,0,E33,0)</f>
        <v>-59.04024070325211</v>
      </c>
      <c r="G33" s="12"/>
      <c r="H33" s="12">
        <f>IF(A33&lt;=Summary!$B$9,'Inv Growth-Later'!E36,0)</f>
        <v>0</v>
      </c>
      <c r="I33" s="12">
        <f>-(H33*Summary!$B$17*(Summary!$B$18+Summary!$B$19))</f>
        <v>0</v>
      </c>
      <c r="J33" s="12">
        <f t="shared" si="3"/>
        <v>0</v>
      </c>
      <c r="K33" s="12">
        <f>-PV(Summary!$B$5/12,A33,0,J33,0)</f>
        <v>0</v>
      </c>
      <c r="L33"/>
      <c r="M33" s="12">
        <f t="shared" si="4"/>
        <v>-59.04024070325211</v>
      </c>
    </row>
    <row r="34" spans="1:13" x14ac:dyDescent="0.25">
      <c r="A34" s="3">
        <v>29</v>
      </c>
      <c r="B34" s="40">
        <f t="shared" si="5"/>
        <v>43556</v>
      </c>
      <c r="C34" s="41">
        <f>-'Loan-Extra Payments'!G38</f>
        <v>-73.584023699545611</v>
      </c>
      <c r="D34" s="12">
        <f>-C34*(Summary!$B$12+Summary!$B$13)</f>
        <v>14.164924562162531</v>
      </c>
      <c r="E34" s="12">
        <f t="shared" si="2"/>
        <v>-59.419099137383078</v>
      </c>
      <c r="F34" s="12">
        <f>-PV(Summary!$B$5/12,A34,0,E34,0)</f>
        <v>-55.268668969769429</v>
      </c>
      <c r="G34" s="12"/>
      <c r="H34" s="12">
        <f>IF(A34&lt;=Summary!$B$9,'Inv Growth-Later'!E37,0)</f>
        <v>0</v>
      </c>
      <c r="I34" s="12">
        <f>-(H34*Summary!$B$17*(Summary!$B$18+Summary!$B$19))</f>
        <v>0</v>
      </c>
      <c r="J34" s="12">
        <f t="shared" si="3"/>
        <v>0</v>
      </c>
      <c r="K34" s="12">
        <f>-PV(Summary!$B$5/12,A34,0,J34,0)</f>
        <v>0</v>
      </c>
      <c r="L34"/>
      <c r="M34" s="12">
        <f t="shared" si="4"/>
        <v>-55.268668969769429</v>
      </c>
    </row>
    <row r="35" spans="1:13" x14ac:dyDescent="0.25">
      <c r="A35" s="3">
        <v>30</v>
      </c>
      <c r="B35" s="40">
        <f t="shared" si="5"/>
        <v>43586</v>
      </c>
      <c r="C35" s="41">
        <f>-'Loan-Extra Payments'!G39</f>
        <v>-68.73449620312968</v>
      </c>
      <c r="D35" s="12">
        <f>-C35*(Summary!$B$12+Summary!$B$13)</f>
        <v>13.231390519102463</v>
      </c>
      <c r="E35" s="12">
        <f t="shared" si="2"/>
        <v>-55.503105684027219</v>
      </c>
      <c r="F35" s="12">
        <f>-PV(Summary!$B$5/12,A35,0,E35,0)</f>
        <v>-51.497464399679444</v>
      </c>
      <c r="G35" s="12"/>
      <c r="H35" s="12">
        <f>IF(A35&lt;=Summary!$B$9,'Inv Growth-Later'!E38,0)</f>
        <v>0</v>
      </c>
      <c r="I35" s="12">
        <f>-(H35*Summary!$B$17*(Summary!$B$18+Summary!$B$19))</f>
        <v>0</v>
      </c>
      <c r="J35" s="12">
        <f t="shared" si="3"/>
        <v>0</v>
      </c>
      <c r="K35" s="12">
        <f>-PV(Summary!$B$5/12,A35,0,J35,0)</f>
        <v>0</v>
      </c>
      <c r="L35"/>
      <c r="M35" s="12">
        <f t="shared" si="4"/>
        <v>-51.497464399679444</v>
      </c>
    </row>
    <row r="36" spans="1:13" x14ac:dyDescent="0.25">
      <c r="A36" s="3">
        <v>31</v>
      </c>
      <c r="B36" s="40">
        <f t="shared" si="5"/>
        <v>43617</v>
      </c>
      <c r="C36" s="41">
        <f>-'Loan-Extra Payments'!G40</f>
        <v>-63.86072106923168</v>
      </c>
      <c r="D36" s="12">
        <f>-C36*(Summary!$B$12+Summary!$B$13)</f>
        <v>12.293188805827098</v>
      </c>
      <c r="E36" s="12">
        <f t="shared" si="2"/>
        <v>-51.56753226340458</v>
      </c>
      <c r="F36" s="12">
        <f>-PV(Summary!$B$5/12,A36,0,E36,0)</f>
        <v>-47.726603538079871</v>
      </c>
      <c r="G36" s="12"/>
      <c r="H36" s="12">
        <f>IF(A36&lt;=Summary!$B$9,'Inv Growth-Later'!E39,0)</f>
        <v>0</v>
      </c>
      <c r="I36" s="12">
        <f>-(H36*Summary!$B$17*(Summary!$B$18+Summary!$B$19))</f>
        <v>0</v>
      </c>
      <c r="J36" s="12">
        <f t="shared" si="3"/>
        <v>0</v>
      </c>
      <c r="K36" s="12">
        <f>-PV(Summary!$B$5/12,A36,0,J36,0)</f>
        <v>0</v>
      </c>
      <c r="L36"/>
      <c r="M36" s="12">
        <f t="shared" si="4"/>
        <v>-47.726603538079871</v>
      </c>
    </row>
    <row r="37" spans="1:13" x14ac:dyDescent="0.25">
      <c r="A37" s="3">
        <v>32</v>
      </c>
      <c r="B37" s="40">
        <f t="shared" si="5"/>
        <v>43647</v>
      </c>
      <c r="C37" s="41">
        <f>-'Loan-Extra Payments'!G41</f>
        <v>-58.962577059664184</v>
      </c>
      <c r="D37" s="12">
        <f>-C37*(Summary!$B$12+Summary!$B$13)</f>
        <v>11.350296083985356</v>
      </c>
      <c r="E37" s="12">
        <f t="shared" si="2"/>
        <v>-47.612280975678829</v>
      </c>
      <c r="F37" s="12">
        <f>-PV(Summary!$B$5/12,A37,0,E37,0)</f>
        <v>-43.956062932351827</v>
      </c>
      <c r="G37" s="12"/>
      <c r="H37" s="12">
        <f>IF(A37&lt;=Summary!$B$9,'Inv Growth-Later'!E40,0)</f>
        <v>0</v>
      </c>
      <c r="I37" s="12">
        <f>-(H37*Summary!$B$17*(Summary!$B$18+Summary!$B$19))</f>
        <v>0</v>
      </c>
      <c r="J37" s="12">
        <f t="shared" si="3"/>
        <v>0</v>
      </c>
      <c r="K37" s="12">
        <f>-PV(Summary!$B$5/12,A37,0,J37,0)</f>
        <v>0</v>
      </c>
      <c r="L37"/>
      <c r="M37" s="12">
        <f t="shared" si="4"/>
        <v>-43.956062932351827</v>
      </c>
    </row>
    <row r="38" spans="1:13" x14ac:dyDescent="0.25">
      <c r="A38" s="3">
        <v>33</v>
      </c>
      <c r="B38" s="40">
        <f t="shared" si="5"/>
        <v>43678</v>
      </c>
      <c r="C38" s="41">
        <f>-'Loan-Extra Payments'!G42</f>
        <v>-54.039942330048852</v>
      </c>
      <c r="D38" s="12">
        <f>-C38*(Summary!$B$12+Summary!$B$13)</f>
        <v>10.402688898534404</v>
      </c>
      <c r="E38" s="12">
        <f t="shared" si="2"/>
        <v>-43.637253431514452</v>
      </c>
      <c r="F38" s="12">
        <f>-PV(Summary!$B$5/12,A38,0,E38,0)</f>
        <v>-40.185819132013926</v>
      </c>
      <c r="G38" s="12"/>
      <c r="H38" s="12">
        <f>IF(A38&lt;=Summary!$B$9,'Inv Growth-Later'!E41,0)</f>
        <v>0</v>
      </c>
      <c r="I38" s="12">
        <f>-(H38*Summary!$B$17*(Summary!$B$18+Summary!$B$19))</f>
        <v>0</v>
      </c>
      <c r="J38" s="12">
        <f t="shared" si="3"/>
        <v>0</v>
      </c>
      <c r="K38" s="12">
        <f>-PV(Summary!$B$5/12,A38,0,J38,0)</f>
        <v>0</v>
      </c>
      <c r="L38"/>
      <c r="M38" s="12">
        <f t="shared" si="4"/>
        <v>-40.185819132013926</v>
      </c>
    </row>
    <row r="39" spans="1:13" x14ac:dyDescent="0.25">
      <c r="A39" s="3">
        <v>34</v>
      </c>
      <c r="B39" s="40">
        <f t="shared" si="5"/>
        <v>43709</v>
      </c>
      <c r="C39" s="41">
        <f>-'Loan-Extra Payments'!G43</f>
        <v>-49.092694426785449</v>
      </c>
      <c r="D39" s="12">
        <f>-C39*(Summary!$B$12+Summary!$B$13)</f>
        <v>9.4503436771561997</v>
      </c>
      <c r="E39" s="12">
        <f t="shared" si="2"/>
        <v>-39.642350749629252</v>
      </c>
      <c r="F39" s="12">
        <f>-PV(Summary!$B$5/12,A39,0,E39,0)</f>
        <v>-36.415848688576368</v>
      </c>
      <c r="G39" s="12"/>
      <c r="H39" s="12">
        <f>IF(A39&lt;=Summary!$B$9,'Inv Growth-Later'!E42,0)</f>
        <v>0</v>
      </c>
      <c r="I39" s="12">
        <f>-(H39*Summary!$B$17*(Summary!$B$18+Summary!$B$19))</f>
        <v>0</v>
      </c>
      <c r="J39" s="12">
        <f t="shared" si="3"/>
        <v>0</v>
      </c>
      <c r="K39" s="12">
        <f>-PV(Summary!$B$5/12,A39,0,J39,0)</f>
        <v>0</v>
      </c>
      <c r="L39"/>
      <c r="M39" s="12">
        <f t="shared" si="4"/>
        <v>-36.415848688576368</v>
      </c>
    </row>
    <row r="40" spans="1:13" x14ac:dyDescent="0.25">
      <c r="A40" s="3">
        <v>35</v>
      </c>
      <c r="B40" s="40">
        <f t="shared" si="5"/>
        <v>43739</v>
      </c>
      <c r="C40" s="41">
        <f>-'Loan-Extra Payments'!G44</f>
        <v>-44.120710284005725</v>
      </c>
      <c r="D40" s="12">
        <f>-C40*(Summary!$B$12+Summary!$B$13)</f>
        <v>8.4932367296711018</v>
      </c>
      <c r="E40" s="12">
        <f t="shared" si="2"/>
        <v>-35.627473554334621</v>
      </c>
      <c r="F40" s="12">
        <f>-PV(Summary!$B$5/12,A40,0,E40,0)</f>
        <v>-32.646128155395161</v>
      </c>
      <c r="G40" s="12"/>
      <c r="H40" s="12">
        <f>IF(A40&lt;=Summary!$B$9,'Inv Growth-Later'!E43,0)</f>
        <v>0</v>
      </c>
      <c r="I40" s="12">
        <f>-(H40*Summary!$B$17*(Summary!$B$18+Summary!$B$19))</f>
        <v>0</v>
      </c>
      <c r="J40" s="12">
        <f t="shared" si="3"/>
        <v>0</v>
      </c>
      <c r="K40" s="12">
        <f>-PV(Summary!$B$5/12,A40,0,J40,0)</f>
        <v>0</v>
      </c>
      <c r="L40"/>
      <c r="M40" s="12">
        <f t="shared" si="4"/>
        <v>-32.646128155395161</v>
      </c>
    </row>
    <row r="41" spans="1:13" x14ac:dyDescent="0.25">
      <c r="A41" s="3">
        <v>36</v>
      </c>
      <c r="B41" s="40">
        <f t="shared" si="5"/>
        <v>43770</v>
      </c>
      <c r="C41" s="41">
        <f>-'Loan-Extra Payments'!G45</f>
        <v>-39.123866220512106</v>
      </c>
      <c r="D41" s="12">
        <f>-C41*(Summary!$B$12+Summary!$B$13)</f>
        <v>7.5313442474485806</v>
      </c>
      <c r="E41" s="12">
        <f t="shared" si="2"/>
        <v>-31.592521973063526</v>
      </c>
      <c r="F41" s="12">
        <f>-PV(Summary!$B$5/12,A41,0,E41,0)</f>
        <v>-28.876634087526288</v>
      </c>
      <c r="G41" s="12"/>
      <c r="H41" s="12">
        <f>IF(A41&lt;=Summary!$B$9,'Inv Growth-Later'!E44,0)</f>
        <v>0</v>
      </c>
      <c r="I41" s="12">
        <f>-(H41*Summary!$B$17*(Summary!$B$18+Summary!$B$19))</f>
        <v>0</v>
      </c>
      <c r="J41" s="12">
        <f t="shared" si="3"/>
        <v>0</v>
      </c>
      <c r="K41" s="12">
        <f>-PV(Summary!$B$5/12,A41,0,J41,0)</f>
        <v>0</v>
      </c>
      <c r="L41"/>
      <c r="M41" s="12">
        <f t="shared" si="4"/>
        <v>-28.876634087526288</v>
      </c>
    </row>
    <row r="42" spans="1:13" x14ac:dyDescent="0.25">
      <c r="A42" s="3">
        <v>37</v>
      </c>
      <c r="B42" s="40">
        <f t="shared" si="5"/>
        <v>43800</v>
      </c>
      <c r="C42" s="41">
        <f>-'Loan-Extra Payments'!G46</f>
        <v>-34.102037936701016</v>
      </c>
      <c r="D42" s="12">
        <f>-C42*(Summary!$B$12+Summary!$B$13)</f>
        <v>6.5646423028149457</v>
      </c>
      <c r="E42" s="12">
        <f t="shared" si="2"/>
        <v>-27.537395633886071</v>
      </c>
      <c r="F42" s="12">
        <f>-PV(Summary!$B$5/12,A42,0,E42,0)</f>
        <v>-25.107343041579885</v>
      </c>
      <c r="G42" s="12"/>
      <c r="H42" s="12">
        <f>IF(A42&lt;=Summary!$B$9,'Inv Growth-Later'!E45,0)</f>
        <v>0</v>
      </c>
      <c r="I42" s="12">
        <f>-(H42*Summary!$B$17*(Summary!$B$18+Summary!$B$19))</f>
        <v>0</v>
      </c>
      <c r="J42" s="12">
        <f t="shared" si="3"/>
        <v>0</v>
      </c>
      <c r="K42" s="12">
        <f>-PV(Summary!$B$5/12,A42,0,J42,0)</f>
        <v>0</v>
      </c>
      <c r="L42"/>
      <c r="M42" s="12">
        <f t="shared" si="4"/>
        <v>-25.107343041579885</v>
      </c>
    </row>
    <row r="43" spans="1:13" x14ac:dyDescent="0.25">
      <c r="A43" s="3">
        <v>38</v>
      </c>
      <c r="B43" s="40">
        <f t="shared" si="5"/>
        <v>43831</v>
      </c>
      <c r="C43" s="41">
        <f>-'Loan-Extra Payments'!G47</f>
        <v>-29.055100511470865</v>
      </c>
      <c r="D43" s="12">
        <f>-C43*(Summary!$B$12+Summary!$B$13)</f>
        <v>5.5931068484581417</v>
      </c>
      <c r="E43" s="12">
        <f t="shared" si="2"/>
        <v>-23.461993663012723</v>
      </c>
      <c r="F43" s="12">
        <f>-PV(Summary!$B$5/12,A43,0,E43,0)</f>
        <v>-21.338231575574454</v>
      </c>
      <c r="G43" s="12"/>
      <c r="H43" s="12">
        <f>IF(A43&lt;=Summary!$B$9,'Inv Growth-Later'!E46,0)</f>
        <v>0</v>
      </c>
      <c r="I43" s="12">
        <f>-(H43*Summary!$B$17*(Summary!$B$18+Summary!$B$19))</f>
        <v>0</v>
      </c>
      <c r="J43" s="12">
        <f t="shared" si="3"/>
        <v>0</v>
      </c>
      <c r="K43" s="12">
        <f>-PV(Summary!$B$5/12,A43,0,J43,0)</f>
        <v>0</v>
      </c>
      <c r="L43"/>
      <c r="M43" s="12">
        <f t="shared" si="4"/>
        <v>-21.338231575574454</v>
      </c>
    </row>
    <row r="44" spans="1:13" x14ac:dyDescent="0.25">
      <c r="A44" s="3">
        <v>39</v>
      </c>
      <c r="B44" s="40">
        <f t="shared" si="5"/>
        <v>43862</v>
      </c>
      <c r="C44" s="41">
        <f>-'Loan-Extra Payments'!G48</f>
        <v>-23.982928399114567</v>
      </c>
      <c r="D44" s="12">
        <f>-C44*(Summary!$B$12+Summary!$B$13)</f>
        <v>4.6167137168295538</v>
      </c>
      <c r="E44" s="12">
        <f t="shared" si="2"/>
        <v>-19.366214682285012</v>
      </c>
      <c r="F44" s="12">
        <f>-PV(Summary!$B$5/12,A44,0,E44,0)</f>
        <v>-17.569276248791045</v>
      </c>
      <c r="G44" s="12"/>
      <c r="H44" s="12">
        <f>IF(A44&lt;=Summary!$B$9,'Inv Growth-Later'!E47,0)</f>
        <v>0</v>
      </c>
      <c r="I44" s="12">
        <f>-(H44*Summary!$B$17*(Summary!$B$18+Summary!$B$19))</f>
        <v>0</v>
      </c>
      <c r="J44" s="12">
        <f t="shared" si="3"/>
        <v>0</v>
      </c>
      <c r="K44" s="12">
        <f>-PV(Summary!$B$5/12,A44,0,J44,0)</f>
        <v>0</v>
      </c>
      <c r="L44"/>
      <c r="M44" s="12">
        <f t="shared" si="4"/>
        <v>-17.569276248791045</v>
      </c>
    </row>
    <row r="45" spans="1:13" x14ac:dyDescent="0.25">
      <c r="A45" s="3">
        <v>40</v>
      </c>
      <c r="B45" s="40">
        <f t="shared" si="5"/>
        <v>43891</v>
      </c>
      <c r="C45" s="41">
        <f>-'Loan-Extra Payments'!G49</f>
        <v>-18.885395426196489</v>
      </c>
      <c r="D45" s="12">
        <f>-C45*(Summary!$B$12+Summary!$B$13)</f>
        <v>3.6354386195428243</v>
      </c>
      <c r="E45" s="12">
        <f t="shared" si="2"/>
        <v>-15.249956806653664</v>
      </c>
      <c r="F45" s="12">
        <f>-PV(Summary!$B$5/12,A45,0,E45,0)</f>
        <v>-13.800453621627517</v>
      </c>
      <c r="G45" s="12"/>
      <c r="H45" s="12">
        <f>IF(A45&lt;=Summary!$B$9,'Inv Growth-Later'!E48,0)</f>
        <v>0</v>
      </c>
      <c r="I45" s="12">
        <f>-(H45*Summary!$B$17*(Summary!$B$18+Summary!$B$19))</f>
        <v>0</v>
      </c>
      <c r="J45" s="12">
        <f t="shared" si="3"/>
        <v>0</v>
      </c>
      <c r="K45" s="12">
        <f>-PV(Summary!$B$5/12,A45,0,J45,0)</f>
        <v>0</v>
      </c>
      <c r="L45"/>
      <c r="M45" s="12">
        <f t="shared" si="4"/>
        <v>-13.800453621627517</v>
      </c>
    </row>
    <row r="46" spans="1:13" x14ac:dyDescent="0.25">
      <c r="A46" s="3">
        <v>41</v>
      </c>
      <c r="B46" s="40">
        <f t="shared" si="5"/>
        <v>43922</v>
      </c>
      <c r="C46" s="41">
        <f>-'Loan-Extra Payments'!G50</f>
        <v>-13.762374788413817</v>
      </c>
      <c r="D46" s="12">
        <f>-C46*(Summary!$B$12+Summary!$B$13)</f>
        <v>2.64925714676966</v>
      </c>
      <c r="E46" s="12">
        <f t="shared" si="2"/>
        <v>-11.113117641644157</v>
      </c>
      <c r="F46" s="12">
        <f>-PV(Summary!$B$5/12,A46,0,E46,0)</f>
        <v>-10.031740255452716</v>
      </c>
      <c r="G46" s="12"/>
      <c r="H46" s="12">
        <f>IF(A46&lt;=Summary!$B$9,'Inv Growth-Later'!E49,0)</f>
        <v>0</v>
      </c>
      <c r="I46" s="12">
        <f>-(H46*Summary!$B$17*(Summary!$B$18+Summary!$B$19))</f>
        <v>0</v>
      </c>
      <c r="J46" s="12">
        <f t="shared" si="3"/>
        <v>0</v>
      </c>
      <c r="K46" s="12">
        <f>-PV(Summary!$B$5/12,A46,0,J46,0)</f>
        <v>0</v>
      </c>
      <c r="L46"/>
      <c r="M46" s="12">
        <f t="shared" si="4"/>
        <v>-10.031740255452716</v>
      </c>
    </row>
    <row r="47" spans="1:13" x14ac:dyDescent="0.25">
      <c r="A47" s="3">
        <v>42</v>
      </c>
      <c r="B47" s="40">
        <f t="shared" si="5"/>
        <v>43952</v>
      </c>
      <c r="C47" s="41">
        <f>-'Loan-Extra Payments'!G51</f>
        <v>-8.6137390474422357</v>
      </c>
      <c r="D47" s="12">
        <f>-C47*(Summary!$B$12+Summary!$B$13)</f>
        <v>1.6581447666326303</v>
      </c>
      <c r="E47" s="12">
        <f t="shared" si="2"/>
        <v>-6.9555942808096054</v>
      </c>
      <c r="F47" s="12">
        <f>-PV(Summary!$B$5/12,A47,0,E47,0)</f>
        <v>-6.2631127124607433</v>
      </c>
      <c r="G47" s="12"/>
      <c r="H47" s="12">
        <f>IF(A47&lt;=Summary!$B$9,'Inv Growth-Later'!E50,0)</f>
        <v>0</v>
      </c>
      <c r="I47" s="12">
        <f>-(H47*Summary!$B$17*(Summary!$B$18+Summary!$B$19))</f>
        <v>0</v>
      </c>
      <c r="J47" s="12">
        <f t="shared" si="3"/>
        <v>0</v>
      </c>
      <c r="K47" s="12">
        <f>-PV(Summary!$B$5/12,A47,0,J47,0)</f>
        <v>0</v>
      </c>
      <c r="L47"/>
      <c r="M47" s="12">
        <f t="shared" si="4"/>
        <v>-6.2631127124607433</v>
      </c>
    </row>
    <row r="48" spans="1:13" x14ac:dyDescent="0.25">
      <c r="A48" s="3">
        <v>43</v>
      </c>
      <c r="B48" s="40">
        <f t="shared" si="5"/>
        <v>43983</v>
      </c>
      <c r="C48" s="41">
        <f>-'Loan-Extra Payments'!G52</f>
        <v>-3.4393601277657955</v>
      </c>
      <c r="D48" s="12">
        <f>-C48*(Summary!$B$12+Summary!$B$13)</f>
        <v>0.66207682459491568</v>
      </c>
      <c r="E48" s="12">
        <f t="shared" si="2"/>
        <v>-2.7772833031708797</v>
      </c>
      <c r="F48" s="12">
        <f>-PV(Summary!$B$5/12,A48,0,E48,0)</f>
        <v>-2.4945475555251706</v>
      </c>
      <c r="G48" s="12"/>
      <c r="H48" s="12">
        <f>IF(A48&lt;=Summary!$B$9,'Inv Growth-Later'!E51,0)</f>
        <v>0</v>
      </c>
      <c r="I48" s="12">
        <f>-(H48*Summary!$B$17*(Summary!$B$18+Summary!$B$19))</f>
        <v>0</v>
      </c>
      <c r="J48" s="12">
        <f t="shared" si="3"/>
        <v>0</v>
      </c>
      <c r="K48" s="12">
        <f>-PV(Summary!$B$5/12,A48,0,J48,0)</f>
        <v>0</v>
      </c>
      <c r="L48"/>
      <c r="M48" s="12">
        <f t="shared" si="4"/>
        <v>-2.4945475555251706</v>
      </c>
    </row>
    <row r="49" spans="1:13" x14ac:dyDescent="0.25">
      <c r="A49" s="3">
        <v>44</v>
      </c>
      <c r="B49" s="40">
        <f t="shared" si="5"/>
        <v>44013</v>
      </c>
      <c r="C49" s="41">
        <f>-'Loan-Extra Payments'!G53</f>
        <v>0</v>
      </c>
      <c r="D49" s="12">
        <f>-C49*(Summary!$B$12+Summary!$B$13)</f>
        <v>0</v>
      </c>
      <c r="E49" s="12">
        <f t="shared" si="2"/>
        <v>0</v>
      </c>
      <c r="F49" s="12">
        <f>-PV(Summary!$B$5/12,A49,0,E49,0)</f>
        <v>0</v>
      </c>
      <c r="G49" s="12"/>
      <c r="H49" s="12">
        <f>IF(A49&lt;=Summary!$B$9,'Inv Growth-Later'!E52,0)</f>
        <v>6.0870222173992596</v>
      </c>
      <c r="I49" s="12">
        <f>-(H49*Summary!$B$17*(Summary!$B$18+Summary!$B$19))</f>
        <v>-0.11717517768493577</v>
      </c>
      <c r="J49" s="12">
        <f t="shared" si="3"/>
        <v>5.969847039714324</v>
      </c>
      <c r="K49" s="12">
        <f>-PV(Summary!$B$5/12,A49,0,J49,0)</f>
        <v>5.3487269367808166</v>
      </c>
      <c r="L49"/>
      <c r="M49" s="12">
        <f t="shared" si="4"/>
        <v>5.3487269367808166</v>
      </c>
    </row>
    <row r="50" spans="1:13" x14ac:dyDescent="0.25">
      <c r="A50" s="3">
        <v>45</v>
      </c>
      <c r="B50" s="40">
        <f t="shared" si="5"/>
        <v>44044</v>
      </c>
      <c r="C50" s="41">
        <f>-'Loan-Extra Payments'!G54</f>
        <v>0</v>
      </c>
      <c r="D50" s="12">
        <f>-C50*(Summary!$B$12+Summary!$B$13)</f>
        <v>0</v>
      </c>
      <c r="E50" s="12">
        <f t="shared" si="2"/>
        <v>0</v>
      </c>
      <c r="F50" s="12">
        <f>-PV(Summary!$B$5/12,A50,0,E50,0)</f>
        <v>0</v>
      </c>
      <c r="G50" s="12"/>
      <c r="H50" s="12">
        <f>IF(A50&lt;=Summary!$B$9,'Inv Growth-Later'!E53,0)</f>
        <v>12.209552064400015</v>
      </c>
      <c r="I50" s="12">
        <f>-(H50*Summary!$B$17*(Summary!$B$18+Summary!$B$19))</f>
        <v>-0.23503387723970032</v>
      </c>
      <c r="J50" s="12">
        <f t="shared" si="3"/>
        <v>11.974518187160314</v>
      </c>
      <c r="K50" s="12">
        <f>-PV(Summary!$B$5/12,A50,0,J50,0)</f>
        <v>10.701900030616311</v>
      </c>
      <c r="L50"/>
      <c r="M50" s="12">
        <f t="shared" si="4"/>
        <v>10.701900030616311</v>
      </c>
    </row>
    <row r="51" spans="1:13" x14ac:dyDescent="0.25">
      <c r="A51" s="3">
        <v>46</v>
      </c>
      <c r="B51" s="40">
        <f t="shared" si="5"/>
        <v>44075</v>
      </c>
      <c r="C51" s="41">
        <f>-'Loan-Extra Payments'!G55</f>
        <v>0</v>
      </c>
      <c r="D51" s="12">
        <f>-C51*(Summary!$B$12+Summary!$B$13)</f>
        <v>0</v>
      </c>
      <c r="E51" s="12">
        <f t="shared" si="2"/>
        <v>0</v>
      </c>
      <c r="F51" s="12">
        <f>-PV(Summary!$B$5/12,A51,0,E51,0)</f>
        <v>0</v>
      </c>
      <c r="G51" s="12"/>
      <c r="H51" s="12">
        <f>IF(A51&lt;=Summary!$B$9,'Inv Growth-Later'!E54,0)</f>
        <v>18.36779666884161</v>
      </c>
      <c r="I51" s="12">
        <f>-(H51*Summary!$B$17*(Summary!$B$18+Summary!$B$19))</f>
        <v>-0.35358008587520101</v>
      </c>
      <c r="J51" s="12">
        <f t="shared" si="3"/>
        <v>18.014216582966409</v>
      </c>
      <c r="K51" s="12">
        <f>-PV(Summary!$B$5/12,A51,0,J51,0)</f>
        <v>16.059567328091461</v>
      </c>
      <c r="L51"/>
      <c r="M51" s="12">
        <f t="shared" si="4"/>
        <v>16.059567328091461</v>
      </c>
    </row>
    <row r="52" spans="1:13" x14ac:dyDescent="0.25">
      <c r="A52" s="3">
        <v>47</v>
      </c>
      <c r="B52" s="40">
        <f t="shared" si="5"/>
        <v>44105</v>
      </c>
      <c r="C52" s="41">
        <f>-'Loan-Extra Payments'!G56</f>
        <v>0</v>
      </c>
      <c r="D52" s="12">
        <f>-C52*(Summary!$B$12+Summary!$B$13)</f>
        <v>0</v>
      </c>
      <c r="E52" s="12">
        <f t="shared" si="2"/>
        <v>0</v>
      </c>
      <c r="F52" s="12">
        <f>-PV(Summary!$B$5/12,A52,0,E52,0)</f>
        <v>0</v>
      </c>
      <c r="G52" s="12"/>
      <c r="H52" s="12">
        <f>IF(A52&lt;=Summary!$B$9,'Inv Growth-Later'!E55,0)</f>
        <v>24.561964366809111</v>
      </c>
      <c r="I52" s="12">
        <f>-(H52*Summary!$B$17*(Summary!$B$18+Summary!$B$19))</f>
        <v>-0.47281781406107543</v>
      </c>
      <c r="J52" s="12">
        <f t="shared" si="3"/>
        <v>24.089146552748037</v>
      </c>
      <c r="K52" s="12">
        <f>-PV(Summary!$B$5/12,A52,0,J52,0)</f>
        <v>21.421776952596929</v>
      </c>
      <c r="L52"/>
      <c r="M52" s="12">
        <f t="shared" si="4"/>
        <v>21.421776952596929</v>
      </c>
    </row>
    <row r="53" spans="1:13" x14ac:dyDescent="0.25">
      <c r="A53" s="3">
        <v>48</v>
      </c>
      <c r="B53" s="40">
        <f t="shared" si="5"/>
        <v>44136</v>
      </c>
      <c r="C53" s="41">
        <f>-'Loan-Extra Payments'!G57</f>
        <v>0</v>
      </c>
      <c r="D53" s="12">
        <f>-C53*(Summary!$B$12+Summary!$B$13)</f>
        <v>0</v>
      </c>
      <c r="E53" s="12">
        <f t="shared" si="2"/>
        <v>0</v>
      </c>
      <c r="F53" s="12">
        <f>-PV(Summary!$B$5/12,A53,0,E53,0)</f>
        <v>0</v>
      </c>
      <c r="G53" s="12"/>
      <c r="H53" s="12">
        <f>IF(A53&lt;=Summary!$B$9,'Inv Growth-Later'!E56,0)</f>
        <v>30.792264709681426</v>
      </c>
      <c r="I53" s="12">
        <f>-(H53*Summary!$B$17*(Summary!$B$18+Summary!$B$19))</f>
        <v>-0.59275109566136752</v>
      </c>
      <c r="J53" s="12">
        <f t="shared" si="3"/>
        <v>30.199513614020059</v>
      </c>
      <c r="K53" s="12">
        <f>-PV(Summary!$B$5/12,A53,0,J53,0)</f>
        <v>26.788577104791354</v>
      </c>
      <c r="L53"/>
      <c r="M53" s="12">
        <f t="shared" si="4"/>
        <v>26.788577104791354</v>
      </c>
    </row>
    <row r="54" spans="1:13" x14ac:dyDescent="0.25">
      <c r="A54" s="3">
        <v>49</v>
      </c>
      <c r="B54" s="40">
        <f t="shared" si="5"/>
        <v>44166</v>
      </c>
      <c r="C54" s="41">
        <f>-'Loan-Extra Payments'!G58</f>
        <v>0</v>
      </c>
      <c r="D54" s="12">
        <f>-C54*(Summary!$B$12+Summary!$B$13)</f>
        <v>0</v>
      </c>
      <c r="E54" s="12">
        <f t="shared" si="2"/>
        <v>0</v>
      </c>
      <c r="F54" s="12">
        <f>-PV(Summary!$B$5/12,A54,0,E54,0)</f>
        <v>0</v>
      </c>
      <c r="G54" s="12"/>
      <c r="H54" s="12">
        <f>IF(A54&lt;=Summary!$B$9,'Inv Growth-Later'!E57,0)</f>
        <v>37.058908471220491</v>
      </c>
      <c r="I54" s="12">
        <f>-(H54*Summary!$B$17*(Summary!$B$18+Summary!$B$19))</f>
        <v>-0.71338398807099446</v>
      </c>
      <c r="J54" s="12">
        <f t="shared" si="3"/>
        <v>36.345524483149497</v>
      </c>
      <c r="K54" s="12">
        <f>-PV(Summary!$B$5/12,A54,0,J54,0)</f>
        <v>32.16001606306461</v>
      </c>
      <c r="L54"/>
      <c r="M54" s="12">
        <f t="shared" si="4"/>
        <v>32.16001606306461</v>
      </c>
    </row>
    <row r="55" spans="1:13" x14ac:dyDescent="0.25">
      <c r="A55" s="3">
        <v>50</v>
      </c>
      <c r="B55" s="40">
        <f t="shared" si="5"/>
        <v>44197</v>
      </c>
      <c r="C55" s="41">
        <f>-'Loan-Extra Payments'!G59</f>
        <v>0</v>
      </c>
      <c r="D55" s="12">
        <f>-C55*(Summary!$B$12+Summary!$B$13)</f>
        <v>0</v>
      </c>
      <c r="E55" s="12">
        <f t="shared" si="2"/>
        <v>0</v>
      </c>
      <c r="F55" s="12">
        <f>-PV(Summary!$B$5/12,A55,0,E55,0)</f>
        <v>0</v>
      </c>
      <c r="G55" s="12"/>
      <c r="H55" s="12">
        <f>IF(A55&lt;=Summary!$B$9,'Inv Growth-Later'!E58,0)</f>
        <v>43.362107654701866</v>
      </c>
      <c r="I55" s="12">
        <f>-(H55*Summary!$B$17*(Summary!$B$18+Summary!$B$19))</f>
        <v>-0.834720572353011</v>
      </c>
      <c r="J55" s="12">
        <f t="shared" si="3"/>
        <v>42.527387082348852</v>
      </c>
      <c r="K55" s="12">
        <f>-PV(Summary!$B$5/12,A55,0,J55,0)</f>
        <v>37.536142184002024</v>
      </c>
      <c r="L55"/>
      <c r="M55" s="12">
        <f t="shared" si="4"/>
        <v>37.536142184002024</v>
      </c>
    </row>
    <row r="56" spans="1:13" x14ac:dyDescent="0.25">
      <c r="A56" s="3">
        <v>51</v>
      </c>
      <c r="B56" s="40">
        <f t="shared" si="5"/>
        <v>44228</v>
      </c>
      <c r="C56" s="41">
        <f>-'Loan-Extra Payments'!G60</f>
        <v>0</v>
      </c>
      <c r="D56" s="12">
        <f>-C56*(Summary!$B$12+Summary!$B$13)</f>
        <v>0</v>
      </c>
      <c r="E56" s="12">
        <f t="shared" si="2"/>
        <v>0</v>
      </c>
      <c r="F56" s="12">
        <f>-PV(Summary!$B$5/12,A56,0,E56,0)</f>
        <v>0</v>
      </c>
      <c r="G56" s="12"/>
      <c r="H56" s="12">
        <f>IF(A56&lt;=Summary!$B$9,'Inv Growth-Later'!E59,0)</f>
        <v>49.702075500086877</v>
      </c>
      <c r="I56" s="12">
        <f>-(H56*Summary!$B$17*(Summary!$B$18+Summary!$B$19))</f>
        <v>-0.95676495337667244</v>
      </c>
      <c r="J56" s="12">
        <f t="shared" si="3"/>
        <v>48.745310546710208</v>
      </c>
      <c r="K56" s="12">
        <f>-PV(Summary!$B$5/12,A56,0,J56,0)</f>
        <v>42.917003902849807</v>
      </c>
      <c r="L56"/>
      <c r="M56" s="12">
        <f t="shared" si="4"/>
        <v>42.917003902849807</v>
      </c>
    </row>
    <row r="57" spans="1:13" x14ac:dyDescent="0.25">
      <c r="A57" s="3">
        <v>52</v>
      </c>
      <c r="B57" s="40">
        <f t="shared" si="5"/>
        <v>44256</v>
      </c>
      <c r="C57" s="41">
        <f>-'Loan-Extra Payments'!G61</f>
        <v>0</v>
      </c>
      <c r="D57" s="12">
        <f>-C57*(Summary!$B$12+Summary!$B$13)</f>
        <v>0</v>
      </c>
      <c r="E57" s="12">
        <f t="shared" si="2"/>
        <v>0</v>
      </c>
      <c r="F57" s="12">
        <f>-PV(Summary!$B$5/12,A57,0,E57,0)</f>
        <v>0</v>
      </c>
      <c r="G57" s="12"/>
      <c r="H57" s="12">
        <f>IF(A57&lt;=Summary!$B$9,'Inv Growth-Later'!E60,0)</f>
        <v>56.079026491236647</v>
      </c>
      <c r="I57" s="12">
        <f>-(H57*Summary!$B$17*(Summary!$B$18+Summary!$B$19))</f>
        <v>-1.0795212599563055</v>
      </c>
      <c r="J57" s="12">
        <f t="shared" si="3"/>
        <v>54.999505231280338</v>
      </c>
      <c r="K57" s="12">
        <f>-PV(Summary!$B$5/12,A57,0,J57,0)</f>
        <v>48.302649733981276</v>
      </c>
      <c r="L57"/>
      <c r="M57" s="12">
        <f t="shared" si="4"/>
        <v>48.302649733981276</v>
      </c>
    </row>
    <row r="58" spans="1:13" x14ac:dyDescent="0.25">
      <c r="A58" s="3">
        <v>53</v>
      </c>
      <c r="B58" s="40">
        <f t="shared" si="5"/>
        <v>44287</v>
      </c>
      <c r="C58" s="41">
        <f>-'Loan-Extra Payments'!G62</f>
        <v>0</v>
      </c>
      <c r="D58" s="12">
        <f>-C58*(Summary!$B$12+Summary!$B$13)</f>
        <v>0</v>
      </c>
      <c r="E58" s="12">
        <f t="shared" si="2"/>
        <v>0</v>
      </c>
      <c r="F58" s="12">
        <f>-PV(Summary!$B$5/12,A58,0,E58,0)</f>
        <v>0</v>
      </c>
      <c r="G58" s="12"/>
      <c r="H58" s="12">
        <f>IF(A58&lt;=Summary!$B$9,'Inv Growth-Later'!E61,0)</f>
        <v>62.493176363168132</v>
      </c>
      <c r="I58" s="12">
        <f>-(H58*Summary!$B$17*(Summary!$B$18+Summary!$B$19))</f>
        <v>-1.2029936449909866</v>
      </c>
      <c r="J58" s="12">
        <f t="shared" si="3"/>
        <v>61.290182718177142</v>
      </c>
      <c r="K58" s="12">
        <f>-PV(Summary!$B$5/12,A58,0,J58,0)</f>
        <v>53.693128271364387</v>
      </c>
      <c r="L58"/>
      <c r="M58" s="12">
        <f t="shared" si="4"/>
        <v>53.693128271364387</v>
      </c>
    </row>
    <row r="59" spans="1:13" x14ac:dyDescent="0.25">
      <c r="A59" s="3">
        <v>54</v>
      </c>
      <c r="B59" s="40">
        <f t="shared" si="5"/>
        <v>44317</v>
      </c>
      <c r="C59" s="41">
        <f>-'Loan-Extra Payments'!G63</f>
        <v>0</v>
      </c>
      <c r="D59" s="12">
        <f>-C59*(Summary!$B$12+Summary!$B$13)</f>
        <v>0</v>
      </c>
      <c r="E59" s="12">
        <f t="shared" si="2"/>
        <v>0</v>
      </c>
      <c r="F59" s="12">
        <f>-PV(Summary!$B$5/12,A59,0,E59,0)</f>
        <v>0</v>
      </c>
      <c r="G59" s="12"/>
      <c r="H59" s="12">
        <f>IF(A59&lt;=Summary!$B$9,'Inv Growth-Later'!E62,0)</f>
        <v>68.944742109352546</v>
      </c>
      <c r="I59" s="12">
        <f>-(H59*Summary!$B$17*(Summary!$B$18+Summary!$B$19))</f>
        <v>-1.3271862856050365</v>
      </c>
      <c r="J59" s="12">
        <f t="shared" si="3"/>
        <v>67.617555823747509</v>
      </c>
      <c r="K59" s="12">
        <f>-PV(Summary!$B$5/12,A59,0,J59,0)</f>
        <v>59.088488189030009</v>
      </c>
      <c r="L59"/>
      <c r="M59" s="12">
        <f t="shared" si="4"/>
        <v>59.088488189030009</v>
      </c>
    </row>
    <row r="60" spans="1:13" x14ac:dyDescent="0.25">
      <c r="A60" s="3">
        <v>55</v>
      </c>
      <c r="B60" s="40">
        <f t="shared" si="5"/>
        <v>44348</v>
      </c>
      <c r="C60" s="41">
        <f>-'Loan-Extra Payments'!G64</f>
        <v>0</v>
      </c>
      <c r="D60" s="12">
        <f>-C60*(Summary!$B$12+Summary!$B$13)</f>
        <v>0</v>
      </c>
      <c r="E60" s="12">
        <f t="shared" si="2"/>
        <v>0</v>
      </c>
      <c r="F60" s="12">
        <f>-PV(Summary!$B$5/12,A60,0,E60,0)</f>
        <v>0</v>
      </c>
      <c r="G60" s="12"/>
      <c r="H60" s="12">
        <f>IF(A60&lt;=Summary!$B$9,'Inv Growth-Later'!E63,0)</f>
        <v>75.433941989056351</v>
      </c>
      <c r="I60" s="12">
        <f>-(H60*Summary!$B$17*(Summary!$B$18+Summary!$B$19))</f>
        <v>-1.4521033832893349</v>
      </c>
      <c r="J60" s="12">
        <f t="shared" si="3"/>
        <v>73.98183860576701</v>
      </c>
      <c r="K60" s="12">
        <f>-PV(Summary!$B$5/12,A60,0,J60,0)</f>
        <v>64.48877824154151</v>
      </c>
      <c r="L60"/>
      <c r="M60" s="12">
        <f t="shared" si="4"/>
        <v>64.48877824154151</v>
      </c>
    </row>
    <row r="61" spans="1:13" x14ac:dyDescent="0.25">
      <c r="A61" s="3">
        <v>56</v>
      </c>
      <c r="B61" s="40">
        <f t="shared" si="5"/>
        <v>44378</v>
      </c>
      <c r="C61" s="41">
        <f>-'Loan-Extra Payments'!G65</f>
        <v>0</v>
      </c>
      <c r="D61" s="12">
        <f>-C61*(Summary!$B$12+Summary!$B$13)</f>
        <v>0</v>
      </c>
      <c r="E61" s="12">
        <f t="shared" si="2"/>
        <v>0</v>
      </c>
      <c r="F61" s="12">
        <f>-PV(Summary!$B$5/12,A61,0,E61,0)</f>
        <v>0</v>
      </c>
      <c r="G61" s="12"/>
      <c r="H61" s="12">
        <f>IF(A61&lt;=Summary!$B$9,'Inv Growth-Later'!E64,0)</f>
        <v>81.960995534725114</v>
      </c>
      <c r="I61" s="12">
        <f>-(H61*Summary!$B$17*(Summary!$B$18+Summary!$B$19))</f>
        <v>-1.5777491640434587</v>
      </c>
      <c r="J61" s="12">
        <f t="shared" si="3"/>
        <v>80.383246370681661</v>
      </c>
      <c r="K61" s="12">
        <f>-PV(Summary!$B$5/12,A61,0,J61,0)</f>
        <v>69.894047264465371</v>
      </c>
      <c r="L61"/>
      <c r="M61" s="12">
        <f t="shared" si="4"/>
        <v>69.894047264465371</v>
      </c>
    </row>
    <row r="62" spans="1:13" x14ac:dyDescent="0.25">
      <c r="A62" s="3">
        <v>57</v>
      </c>
      <c r="B62" s="40">
        <f t="shared" si="5"/>
        <v>44409</v>
      </c>
      <c r="C62" s="41">
        <f>-'Loan-Extra Payments'!G66</f>
        <v>0</v>
      </c>
      <c r="D62" s="12">
        <f>-C62*(Summary!$B$12+Summary!$B$13)</f>
        <v>0</v>
      </c>
      <c r="E62" s="12">
        <f t="shared" si="2"/>
        <v>0</v>
      </c>
      <c r="F62" s="12">
        <f>-PV(Summary!$B$5/12,A62,0,E62,0)</f>
        <v>0</v>
      </c>
      <c r="G62" s="12"/>
      <c r="H62" s="12">
        <f>IF(A62&lt;=Summary!$B$9,'Inv Growth-Later'!E65,0)</f>
        <v>88.52612355941028</v>
      </c>
      <c r="I62" s="12">
        <f>-(H62*Summary!$B$17*(Summary!$B$18+Summary!$B$19))</f>
        <v>-1.704127878518648</v>
      </c>
      <c r="J62" s="12">
        <f t="shared" si="3"/>
        <v>86.821995680891632</v>
      </c>
      <c r="K62" s="12">
        <f>-PV(Summary!$B$5/12,A62,0,J62,0)</f>
        <v>75.304344174842541</v>
      </c>
      <c r="L62"/>
      <c r="M62" s="12">
        <f t="shared" si="4"/>
        <v>75.304344174842541</v>
      </c>
    </row>
    <row r="63" spans="1:13" x14ac:dyDescent="0.25">
      <c r="A63" s="3">
        <v>58</v>
      </c>
      <c r="B63" s="40">
        <f t="shared" si="5"/>
        <v>44440</v>
      </c>
      <c r="C63" s="41">
        <f>-'Loan-Extra Payments'!G67</f>
        <v>0</v>
      </c>
      <c r="D63" s="12">
        <f>-C63*(Summary!$B$12+Summary!$B$13)</f>
        <v>0</v>
      </c>
      <c r="E63" s="12">
        <f t="shared" si="2"/>
        <v>0</v>
      </c>
      <c r="F63" s="12">
        <f>-PV(Summary!$B$5/12,A63,0,E63,0)</f>
        <v>0</v>
      </c>
      <c r="G63" s="12"/>
      <c r="H63" s="12">
        <f>IF(A63&lt;=Summary!$B$9,'Inv Growth-Later'!E66,0)</f>
        <v>95.129548164239438</v>
      </c>
      <c r="I63" s="12">
        <f>-(H63*Summary!$B$17*(Summary!$B$18+Summary!$B$19))</f>
        <v>-1.8312438021616093</v>
      </c>
      <c r="J63" s="12">
        <f t="shared" si="3"/>
        <v>93.298304362077829</v>
      </c>
      <c r="K63" s="12">
        <f>-PV(Summary!$B$5/12,A63,0,J63,0)</f>
        <v>80.719717971661396</v>
      </c>
      <c r="L63"/>
      <c r="M63" s="12">
        <f t="shared" si="4"/>
        <v>80.719717971661396</v>
      </c>
    </row>
    <row r="64" spans="1:13" x14ac:dyDescent="0.25">
      <c r="A64" s="3">
        <v>59</v>
      </c>
      <c r="B64" s="40">
        <f t="shared" si="5"/>
        <v>44470</v>
      </c>
      <c r="C64" s="41">
        <f>-'Loan-Extra Payments'!G68</f>
        <v>0</v>
      </c>
      <c r="D64" s="12">
        <f>-C64*(Summary!$B$12+Summary!$B$13)</f>
        <v>0</v>
      </c>
      <c r="E64" s="12">
        <f t="shared" si="2"/>
        <v>0</v>
      </c>
      <c r="F64" s="12">
        <f>-PV(Summary!$B$5/12,A64,0,E64,0)</f>
        <v>0</v>
      </c>
      <c r="G64" s="12"/>
      <c r="H64" s="12">
        <f>IF(A64&lt;=Summary!$B$9,'Inv Growth-Later'!E67,0)</f>
        <v>101.77149274593009</v>
      </c>
      <c r="I64" s="12">
        <f>-(H64*Summary!$B$17*(Summary!$B$18+Summary!$B$19))</f>
        <v>-1.9591012353591544</v>
      </c>
      <c r="J64" s="12">
        <f t="shared" si="3"/>
        <v>99.812391510570933</v>
      </c>
      <c r="K64" s="12">
        <f>-PV(Summary!$B$5/12,A64,0,J64,0)</f>
        <v>86.140217736331238</v>
      </c>
      <c r="L64"/>
      <c r="M64" s="12">
        <f t="shared" si="4"/>
        <v>86.140217736331238</v>
      </c>
    </row>
    <row r="65" spans="1:13" x14ac:dyDescent="0.25">
      <c r="A65" s="3">
        <v>60</v>
      </c>
      <c r="B65" s="40">
        <f t="shared" si="5"/>
        <v>44501</v>
      </c>
      <c r="C65" s="41">
        <f>-'Loan-Extra Payments'!G69</f>
        <v>0</v>
      </c>
      <c r="D65" s="12">
        <f>-C65*(Summary!$B$12+Summary!$B$13)</f>
        <v>0</v>
      </c>
      <c r="E65" s="12">
        <f t="shared" si="2"/>
        <v>0</v>
      </c>
      <c r="F65" s="12">
        <f>-PV(Summary!$B$5/12,A65,0,E65,0)</f>
        <v>0</v>
      </c>
      <c r="G65" s="12"/>
      <c r="H65" s="12">
        <f>IF(A65&lt;=Summary!$B$9,'Inv Growth-Later'!E68,0)</f>
        <v>108.45218200434729</v>
      </c>
      <c r="I65" s="12">
        <f>-(H65*Summary!$B$17*(Summary!$B$18+Summary!$B$19))</f>
        <v>-2.0877045035836854</v>
      </c>
      <c r="J65" s="12">
        <f t="shared" si="3"/>
        <v>106.36447750076361</v>
      </c>
      <c r="K65" s="12">
        <f>-PV(Summary!$B$5/12,A65,0,J65,0)</f>
        <v>91.565892633157247</v>
      </c>
      <c r="L65"/>
      <c r="M65" s="12">
        <f t="shared" si="4"/>
        <v>91.565892633157247</v>
      </c>
    </row>
    <row r="66" spans="1:13" x14ac:dyDescent="0.25">
      <c r="A66" s="3">
        <v>61</v>
      </c>
      <c r="B66" s="40">
        <f t="shared" si="5"/>
        <v>44531</v>
      </c>
      <c r="C66" s="41">
        <f>-'Loan-Extra Payments'!G70</f>
        <v>0</v>
      </c>
      <c r="D66" s="12">
        <f>-C66*(Summary!$B$12+Summary!$B$13)</f>
        <v>0</v>
      </c>
      <c r="E66" s="12">
        <f t="shared" si="2"/>
        <v>0</v>
      </c>
      <c r="F66" s="12">
        <f>-PV(Summary!$B$5/12,A66,0,E66,0)</f>
        <v>0</v>
      </c>
      <c r="G66" s="12"/>
      <c r="H66" s="12">
        <f>IF(A66&lt;=Summary!$B$9,'Inv Growth-Later'!E69,0)</f>
        <v>115.17184195010525</v>
      </c>
      <c r="I66" s="12">
        <f>-(H66*Summary!$B$17*(Summary!$B$18+Summary!$B$19))</f>
        <v>-2.2170579575395264</v>
      </c>
      <c r="J66" s="12">
        <f t="shared" si="3"/>
        <v>112.95478399256572</v>
      </c>
      <c r="K66" s="12">
        <f>-PV(Summary!$B$5/12,A66,0,J66,0)</f>
        <v>96.996791909816196</v>
      </c>
      <c r="L66"/>
      <c r="M66" s="12">
        <f t="shared" si="4"/>
        <v>96.996791909816196</v>
      </c>
    </row>
    <row r="67" spans="1:13" x14ac:dyDescent="0.25">
      <c r="A67" s="3">
        <v>62</v>
      </c>
      <c r="B67" s="40">
        <f t="shared" si="5"/>
        <v>44562</v>
      </c>
      <c r="C67" s="41">
        <f>-'Loan-Extra Payments'!G71</f>
        <v>0</v>
      </c>
      <c r="D67" s="12">
        <f>-C67*(Summary!$B$12+Summary!$B$13)</f>
        <v>0</v>
      </c>
      <c r="E67" s="12">
        <f t="shared" si="2"/>
        <v>0</v>
      </c>
      <c r="F67" s="12">
        <f>-PV(Summary!$B$5/12,A67,0,E67,0)</f>
        <v>0</v>
      </c>
      <c r="G67" s="12"/>
      <c r="H67" s="12">
        <f>IF(A67&lt;=Summary!$B$9,'Inv Growth-Later'!E70,0)</f>
        <v>121.93069991221346</v>
      </c>
      <c r="I67" s="12">
        <f>-(H67*Summary!$B$17*(Summary!$B$18+Summary!$B$19))</f>
        <v>-2.3471659733101093</v>
      </c>
      <c r="J67" s="12">
        <f t="shared" si="3"/>
        <v>119.58353393890334</v>
      </c>
      <c r="K67" s="12">
        <f>-PV(Summary!$B$5/12,A67,0,J67,0)</f>
        <v>102.4329648978337</v>
      </c>
      <c r="L67"/>
      <c r="M67" s="12">
        <f t="shared" si="4"/>
        <v>102.4329648978337</v>
      </c>
    </row>
    <row r="68" spans="1:13" x14ac:dyDescent="0.25">
      <c r="A68" s="3">
        <v>63</v>
      </c>
      <c r="B68" s="40">
        <f t="shared" si="5"/>
        <v>44593</v>
      </c>
      <c r="C68" s="41">
        <f>-'Loan-Extra Payments'!G72</f>
        <v>0</v>
      </c>
      <c r="D68" s="12">
        <f>-C68*(Summary!$B$12+Summary!$B$13)</f>
        <v>0</v>
      </c>
      <c r="E68" s="12">
        <f t="shared" si="2"/>
        <v>0</v>
      </c>
      <c r="F68" s="12">
        <f>-PV(Summary!$B$5/12,A68,0,E68,0)</f>
        <v>0</v>
      </c>
      <c r="G68" s="12"/>
      <c r="H68" s="12">
        <f>IF(A68&lt;=Summary!$B$9,'Inv Growth-Later'!E71,0)</f>
        <v>128.7289845457673</v>
      </c>
      <c r="I68" s="12">
        <f>-(H68*Summary!$B$17*(Summary!$B$18+Summary!$B$19))</f>
        <v>-2.478032952506021</v>
      </c>
      <c r="J68" s="12">
        <f t="shared" si="3"/>
        <v>126.25095159326128</v>
      </c>
      <c r="K68" s="12">
        <f>-PV(Summary!$B$5/12,A68,0,J68,0)</f>
        <v>107.87446101306192</v>
      </c>
      <c r="L68"/>
      <c r="M68" s="12">
        <f t="shared" si="4"/>
        <v>107.87446101306192</v>
      </c>
    </row>
    <row r="69" spans="1:13" x14ac:dyDescent="0.25">
      <c r="A69" s="3">
        <v>64</v>
      </c>
      <c r="B69" s="40">
        <f t="shared" si="5"/>
        <v>44621</v>
      </c>
      <c r="C69" s="41">
        <f>-'Loan-Extra Payments'!G73</f>
        <v>0</v>
      </c>
      <c r="D69" s="12">
        <f>-C69*(Summary!$B$12+Summary!$B$13)</f>
        <v>0</v>
      </c>
      <c r="E69" s="12">
        <f t="shared" si="2"/>
        <v>0</v>
      </c>
      <c r="F69" s="12">
        <f>-PV(Summary!$B$5/12,A69,0,E69,0)</f>
        <v>0</v>
      </c>
      <c r="G69" s="12"/>
      <c r="H69" s="12">
        <f>IF(A69&lt;=Summary!$B$9,'Inv Growth-Later'!E72,0)</f>
        <v>135.56692583968353</v>
      </c>
      <c r="I69" s="12">
        <f>-(H69*Summary!$B$17*(Summary!$B$18+Summary!$B$19))</f>
        <v>-2.6096633224139083</v>
      </c>
      <c r="J69" s="12">
        <f t="shared" si="3"/>
        <v>132.95726251726961</v>
      </c>
      <c r="K69" s="12">
        <f>-PV(Summary!$B$5/12,A69,0,J69,0)</f>
        <v>113.32132975615889</v>
      </c>
      <c r="L69"/>
      <c r="M69" s="12">
        <f t="shared" si="4"/>
        <v>113.32132975615889</v>
      </c>
    </row>
    <row r="70" spans="1:13" x14ac:dyDescent="0.25">
      <c r="A70" s="3">
        <v>65</v>
      </c>
      <c r="B70" s="40">
        <f t="shared" si="5"/>
        <v>44652</v>
      </c>
      <c r="C70" s="41">
        <f>-'Loan-Extra Payments'!G74</f>
        <v>0</v>
      </c>
      <c r="D70" s="12">
        <f>-C70*(Summary!$B$12+Summary!$B$13)</f>
        <v>0</v>
      </c>
      <c r="E70" s="12">
        <f t="shared" si="2"/>
        <v>0</v>
      </c>
      <c r="F70" s="12">
        <f>-PV(Summary!$B$5/12,A70,0,E70,0)</f>
        <v>0</v>
      </c>
      <c r="G70" s="12"/>
      <c r="H70" s="12">
        <f>IF(A70&lt;=Summary!$B$9,'Inv Growth-Later'!E73,0)</f>
        <v>142.44475512448096</v>
      </c>
      <c r="I70" s="12">
        <f>-(H70*Summary!$B$17*(Summary!$B$18+Summary!$B$19))</f>
        <v>-2.742061536146259</v>
      </c>
      <c r="J70" s="12">
        <f t="shared" si="3"/>
        <v>139.70269358833471</v>
      </c>
      <c r="K70" s="12">
        <f>-PV(Summary!$B$5/12,A70,0,J70,0)</f>
        <v>118.77362071306892</v>
      </c>
      <c r="L70"/>
      <c r="M70" s="12">
        <f t="shared" si="4"/>
        <v>118.77362071306892</v>
      </c>
    </row>
    <row r="71" spans="1:13" x14ac:dyDescent="0.25">
      <c r="A71" s="3">
        <v>66</v>
      </c>
      <c r="B71" s="40">
        <f t="shared" si="5"/>
        <v>44682</v>
      </c>
      <c r="C71" s="41">
        <f>-'Loan-Extra Payments'!G75</f>
        <v>0</v>
      </c>
      <c r="D71" s="12">
        <f>-C71*(Summary!$B$12+Summary!$B$13)</f>
        <v>0</v>
      </c>
      <c r="E71" s="12">
        <f t="shared" ref="E71:E134" si="6">SUM(C71:D71)</f>
        <v>0</v>
      </c>
      <c r="F71" s="12">
        <f>-PV(Summary!$B$5/12,A71,0,E71,0)</f>
        <v>0</v>
      </c>
      <c r="G71" s="12"/>
      <c r="H71" s="12">
        <f>IF(A71&lt;=Summary!$B$9,'Inv Growth-Later'!E74,0)</f>
        <v>149.36270508010637</v>
      </c>
      <c r="I71" s="12">
        <f>-(H71*Summary!$B$17*(Summary!$B$18+Summary!$B$19))</f>
        <v>-2.8752320727920475</v>
      </c>
      <c r="J71" s="12">
        <f t="shared" ref="J71:J134" si="7">SUM(H71:I71)</f>
        <v>146.48747300731432</v>
      </c>
      <c r="K71" s="12">
        <f>-PV(Summary!$B$5/12,A71,0,J71,0)</f>
        <v>124.23138355550358</v>
      </c>
      <c r="L71"/>
      <c r="M71" s="12">
        <f t="shared" ref="M71:M134" si="8">F71+K71</f>
        <v>124.23138355550358</v>
      </c>
    </row>
    <row r="72" spans="1:13" x14ac:dyDescent="0.25">
      <c r="A72" s="3">
        <v>67</v>
      </c>
      <c r="B72" s="40">
        <f t="shared" ref="B72:B135" si="9">EDATE(B71,1)</f>
        <v>44713</v>
      </c>
      <c r="C72" s="41">
        <f>-'Loan-Extra Payments'!G76</f>
        <v>0</v>
      </c>
      <c r="D72" s="12">
        <f>-C72*(Summary!$B$12+Summary!$B$13)</f>
        <v>0</v>
      </c>
      <c r="E72" s="12">
        <f t="shared" si="6"/>
        <v>0</v>
      </c>
      <c r="F72" s="12">
        <f>-PV(Summary!$B$5/12,A72,0,E72,0)</f>
        <v>0</v>
      </c>
      <c r="G72" s="12"/>
      <c r="H72" s="12">
        <f>IF(A72&lt;=Summary!$B$9,'Inv Growth-Later'!E75,0)</f>
        <v>156.32100974380626</v>
      </c>
      <c r="I72" s="12">
        <f>-(H72*Summary!$B$17*(Summary!$B$18+Summary!$B$19))</f>
        <v>-3.009179437568271</v>
      </c>
      <c r="J72" s="12">
        <f t="shared" si="7"/>
        <v>153.31183030623799</v>
      </c>
      <c r="K72" s="12">
        <f>-PV(Summary!$B$5/12,A72,0,J72,0)</f>
        <v>129.69466804142445</v>
      </c>
      <c r="L72"/>
      <c r="M72" s="12">
        <f t="shared" si="8"/>
        <v>129.69466804142445</v>
      </c>
    </row>
    <row r="73" spans="1:13" x14ac:dyDescent="0.25">
      <c r="A73" s="3">
        <v>68</v>
      </c>
      <c r="B73" s="40">
        <f t="shared" si="9"/>
        <v>44743</v>
      </c>
      <c r="C73" s="41">
        <f>-'Loan-Extra Payments'!G77</f>
        <v>0</v>
      </c>
      <c r="D73" s="12">
        <f>-C73*(Summary!$B$12+Summary!$B$13)</f>
        <v>0</v>
      </c>
      <c r="E73" s="12">
        <f t="shared" si="6"/>
        <v>0</v>
      </c>
      <c r="F73" s="12">
        <f>-PV(Summary!$B$5/12,A73,0,E73,0)</f>
        <v>0</v>
      </c>
      <c r="G73" s="12"/>
      <c r="H73" s="12">
        <f>IF(A73&lt;=Summary!$B$9,'Inv Growth-Later'!E76,0)</f>
        <v>163.31990451804438</v>
      </c>
      <c r="I73" s="12">
        <f>-(H73*Summary!$B$17*(Summary!$B$18+Summary!$B$19))</f>
        <v>-3.1439081619723548</v>
      </c>
      <c r="J73" s="12">
        <f t="shared" si="7"/>
        <v>160.17599635607203</v>
      </c>
      <c r="K73" s="12">
        <f>-PV(Summary!$B$5/12,A73,0,J73,0)</f>
        <v>135.16352401552649</v>
      </c>
      <c r="L73"/>
      <c r="M73" s="12">
        <f t="shared" si="8"/>
        <v>135.16352401552649</v>
      </c>
    </row>
    <row r="74" spans="1:13" x14ac:dyDescent="0.25">
      <c r="A74" s="3">
        <v>69</v>
      </c>
      <c r="B74" s="40">
        <f t="shared" si="9"/>
        <v>44774</v>
      </c>
      <c r="C74" s="41">
        <f>-'Loan-Extra Payments'!G78</f>
        <v>0</v>
      </c>
      <c r="D74" s="12">
        <f>-C74*(Summary!$B$12+Summary!$B$13)</f>
        <v>0</v>
      </c>
      <c r="E74" s="12">
        <f t="shared" si="6"/>
        <v>0</v>
      </c>
      <c r="F74" s="12">
        <f>-PV(Summary!$B$5/12,A74,0,E74,0)</f>
        <v>0</v>
      </c>
      <c r="G74" s="12"/>
      <c r="H74" s="12">
        <f>IF(A74&lt;=Summary!$B$9,'Inv Growth-Later'!E77,0)</f>
        <v>170.35962617846556</v>
      </c>
      <c r="I74" s="12">
        <f>-(H74*Summary!$B$17*(Summary!$B$18+Summary!$B$19))</f>
        <v>-3.2794228039354625</v>
      </c>
      <c r="J74" s="12">
        <f t="shared" si="7"/>
        <v>167.0802033745301</v>
      </c>
      <c r="K74" s="12">
        <f>-PV(Summary!$B$5/12,A74,0,J74,0)</f>
        <v>140.63800140972288</v>
      </c>
      <c r="L74"/>
      <c r="M74" s="12">
        <f t="shared" si="8"/>
        <v>140.63800140972288</v>
      </c>
    </row>
    <row r="75" spans="1:13" x14ac:dyDescent="0.25">
      <c r="A75" s="3">
        <v>70</v>
      </c>
      <c r="B75" s="40">
        <f t="shared" si="9"/>
        <v>44805</v>
      </c>
      <c r="C75" s="41">
        <f>-'Loan-Extra Payments'!G79</f>
        <v>0</v>
      </c>
      <c r="D75" s="12">
        <f>-C75*(Summary!$B$12+Summary!$B$13)</f>
        <v>0</v>
      </c>
      <c r="E75" s="12">
        <f t="shared" si="6"/>
        <v>0</v>
      </c>
      <c r="F75" s="12">
        <f>-PV(Summary!$B$5/12,A75,0,E75,0)</f>
        <v>0</v>
      </c>
      <c r="G75" s="12"/>
      <c r="H75" s="12">
        <f>IF(A75&lt;=Summary!$B$9,'Inv Growth-Later'!E78,0)</f>
        <v>177.44041288190587</v>
      </c>
      <c r="I75" s="12">
        <f>-(H75*Summary!$B$17*(Summary!$B$18+Summary!$B$19))</f>
        <v>-3.4157279479766882</v>
      </c>
      <c r="J75" s="12">
        <f t="shared" si="7"/>
        <v>174.02468493392919</v>
      </c>
      <c r="K75" s="12">
        <f>-PV(Summary!$B$5/12,A75,0,J75,0)</f>
        <v>146.11815024363079</v>
      </c>
      <c r="L75"/>
      <c r="M75" s="12">
        <f t="shared" si="8"/>
        <v>146.11815024363079</v>
      </c>
    </row>
    <row r="76" spans="1:13" x14ac:dyDescent="0.25">
      <c r="A76" s="3">
        <v>71</v>
      </c>
      <c r="B76" s="40">
        <f t="shared" si="9"/>
        <v>44835</v>
      </c>
      <c r="C76" s="41">
        <f>-'Loan-Extra Payments'!G80</f>
        <v>0</v>
      </c>
      <c r="D76" s="12">
        <f>-C76*(Summary!$B$12+Summary!$B$13)</f>
        <v>0</v>
      </c>
      <c r="E76" s="12">
        <f t="shared" si="6"/>
        <v>0</v>
      </c>
      <c r="F76" s="12">
        <f>-PV(Summary!$B$5/12,A76,0,E76,0)</f>
        <v>0</v>
      </c>
      <c r="G76" s="12"/>
      <c r="H76" s="12">
        <f>IF(A76&lt;=Summary!$B$9,'Inv Growth-Later'!E79,0)</f>
        <v>184.56250417444957</v>
      </c>
      <c r="I76" s="12">
        <f>-(H76*Summary!$B$17*(Summary!$B$18+Summary!$B$19))</f>
        <v>-3.5528282053581548</v>
      </c>
      <c r="J76" s="12">
        <f t="shared" si="7"/>
        <v>181.0096759690914</v>
      </c>
      <c r="K76" s="12">
        <f>-PV(Summary!$B$5/12,A76,0,J76,0)</f>
        <v>151.60402062505815</v>
      </c>
      <c r="L76"/>
      <c r="M76" s="12">
        <f t="shared" si="8"/>
        <v>151.60402062505815</v>
      </c>
    </row>
    <row r="77" spans="1:13" x14ac:dyDescent="0.25">
      <c r="A77" s="3">
        <v>72</v>
      </c>
      <c r="B77" s="40">
        <f t="shared" si="9"/>
        <v>44866</v>
      </c>
      <c r="C77" s="41">
        <f>-'Loan-Extra Payments'!G81</f>
        <v>0</v>
      </c>
      <c r="D77" s="12">
        <f>-C77*(Summary!$B$12+Summary!$B$13)</f>
        <v>0</v>
      </c>
      <c r="E77" s="12">
        <f t="shared" si="6"/>
        <v>0</v>
      </c>
      <c r="F77" s="12">
        <f>-PV(Summary!$B$5/12,A77,0,E77,0)</f>
        <v>0</v>
      </c>
      <c r="G77" s="12"/>
      <c r="H77" s="12">
        <f>IF(A77&lt;=Summary!$B$9,'Inv Growth-Later'!E80,0)</f>
        <v>191.72614099953313</v>
      </c>
      <c r="I77" s="12">
        <f>-(H77*Summary!$B$17*(Summary!$B$18+Summary!$B$19))</f>
        <v>-3.6907282142410129</v>
      </c>
      <c r="J77" s="12">
        <f t="shared" si="7"/>
        <v>188.03541278529212</v>
      </c>
      <c r="K77" s="12">
        <f>-PV(Summary!$B$5/12,A77,0,J77,0)</f>
        <v>157.09566275049195</v>
      </c>
      <c r="L77"/>
      <c r="M77" s="12">
        <f t="shared" si="8"/>
        <v>157.09566275049195</v>
      </c>
    </row>
    <row r="78" spans="1:13" x14ac:dyDescent="0.25">
      <c r="A78" s="3">
        <v>73</v>
      </c>
      <c r="B78" s="40">
        <f t="shared" si="9"/>
        <v>44896</v>
      </c>
      <c r="C78" s="41">
        <f>-'Loan-Extra Payments'!G82</f>
        <v>0</v>
      </c>
      <c r="D78" s="12">
        <f>-C78*(Summary!$B$12+Summary!$B$13)</f>
        <v>0</v>
      </c>
      <c r="E78" s="12">
        <f t="shared" si="6"/>
        <v>0</v>
      </c>
      <c r="F78" s="12">
        <f>-PV(Summary!$B$5/12,A78,0,E78,0)</f>
        <v>0</v>
      </c>
      <c r="G78" s="12"/>
      <c r="H78" s="12">
        <f>IF(A78&lt;=Summary!$B$9,'Inv Growth-Later'!E81,0)</f>
        <v>198.93156570609634</v>
      </c>
      <c r="I78" s="12">
        <f>-(H78*Summary!$B$17*(Summary!$B$18+Summary!$B$19))</f>
        <v>-3.8294326398423544</v>
      </c>
      <c r="J78" s="12">
        <f t="shared" si="7"/>
        <v>195.10213306625397</v>
      </c>
      <c r="K78" s="12">
        <f>-PV(Summary!$B$5/12,A78,0,J78,0)</f>
        <v>162.59312690558721</v>
      </c>
      <c r="L78"/>
      <c r="M78" s="12">
        <f t="shared" si="8"/>
        <v>162.59312690558721</v>
      </c>
    </row>
    <row r="79" spans="1:13" x14ac:dyDescent="0.25">
      <c r="A79" s="3">
        <v>74</v>
      </c>
      <c r="B79" s="40">
        <f t="shared" si="9"/>
        <v>44927</v>
      </c>
      <c r="C79" s="41">
        <f>-'Loan-Extra Payments'!G83</f>
        <v>0</v>
      </c>
      <c r="D79" s="12">
        <f>-C79*(Summary!$B$12+Summary!$B$13)</f>
        <v>0</v>
      </c>
      <c r="E79" s="12">
        <f t="shared" si="6"/>
        <v>0</v>
      </c>
      <c r="F79" s="12">
        <f>-PV(Summary!$B$5/12,A79,0,E79,0)</f>
        <v>0</v>
      </c>
      <c r="G79" s="12"/>
      <c r="H79" s="12">
        <f>IF(A79&lt;=Summary!$B$9,'Inv Growth-Later'!E82,0)</f>
        <v>206.17902205678115</v>
      </c>
      <c r="I79" s="12">
        <f>-(H79*Summary!$B$17*(Summary!$B$18+Summary!$B$19))</f>
        <v>-3.9689461745930377</v>
      </c>
      <c r="J79" s="12">
        <f t="shared" si="7"/>
        <v>202.21007588218811</v>
      </c>
      <c r="K79" s="12">
        <f>-PV(Summary!$B$5/12,A79,0,J79,0)</f>
        <v>168.09646346565756</v>
      </c>
      <c r="L79"/>
      <c r="M79" s="12">
        <f t="shared" si="8"/>
        <v>168.09646346565756</v>
      </c>
    </row>
    <row r="80" spans="1:13" x14ac:dyDescent="0.25">
      <c r="A80" s="3">
        <v>75</v>
      </c>
      <c r="B80" s="40">
        <f t="shared" si="9"/>
        <v>44958</v>
      </c>
      <c r="C80" s="41">
        <f>-'Loan-Extra Payments'!G84</f>
        <v>0</v>
      </c>
      <c r="D80" s="12">
        <f>-C80*(Summary!$B$12+Summary!$B$13)</f>
        <v>0</v>
      </c>
      <c r="E80" s="12">
        <f t="shared" si="6"/>
        <v>0</v>
      </c>
      <c r="F80" s="12">
        <f>-PV(Summary!$B$5/12,A80,0,E80,0)</f>
        <v>0</v>
      </c>
      <c r="G80" s="12"/>
      <c r="H80" s="12">
        <f>IF(A80&lt;=Summary!$B$9,'Inv Growth-Later'!E83,0)</f>
        <v>213.46875523617828</v>
      </c>
      <c r="I80" s="12">
        <f>-(H80*Summary!$B$17*(Summary!$B$18+Summary!$B$19))</f>
        <v>-4.1092735382964323</v>
      </c>
      <c r="J80" s="12">
        <f t="shared" si="7"/>
        <v>209.35948169788185</v>
      </c>
      <c r="K80" s="12">
        <f>-PV(Summary!$B$5/12,A80,0,J80,0)</f>
        <v>173.60572289616658</v>
      </c>
      <c r="L80"/>
      <c r="M80" s="12">
        <f t="shared" si="8"/>
        <v>173.60572289616658</v>
      </c>
    </row>
    <row r="81" spans="1:13" x14ac:dyDescent="0.25">
      <c r="A81" s="3">
        <v>76</v>
      </c>
      <c r="B81" s="40">
        <f t="shared" si="9"/>
        <v>44986</v>
      </c>
      <c r="C81" s="41">
        <f>-'Loan-Extra Payments'!G85</f>
        <v>0</v>
      </c>
      <c r="D81" s="12">
        <f>-C81*(Summary!$B$12+Summary!$B$13)</f>
        <v>0</v>
      </c>
      <c r="E81" s="12">
        <f t="shared" si="6"/>
        <v>0</v>
      </c>
      <c r="F81" s="12">
        <f>-PV(Summary!$B$5/12,A81,0,E81,0)</f>
        <v>0</v>
      </c>
      <c r="G81" s="12"/>
      <c r="H81" s="12">
        <f>IF(A81&lt;=Summary!$B$9,'Inv Growth-Later'!E84,0)</f>
        <v>220.80101185912193</v>
      </c>
      <c r="I81" s="12">
        <f>-(H81*Summary!$B$17*(Summary!$B$18+Summary!$B$19))</f>
        <v>-4.250419478288098</v>
      </c>
      <c r="J81" s="12">
        <f t="shared" si="7"/>
        <v>216.55059238083382</v>
      </c>
      <c r="K81" s="12">
        <f>-PV(Summary!$B$5/12,A81,0,J81,0)</f>
        <v>179.12095575322039</v>
      </c>
      <c r="L81"/>
      <c r="M81" s="12">
        <f t="shared" si="8"/>
        <v>179.12095575322039</v>
      </c>
    </row>
    <row r="82" spans="1:13" x14ac:dyDescent="0.25">
      <c r="A82" s="3">
        <v>77</v>
      </c>
      <c r="B82" s="40">
        <f t="shared" si="9"/>
        <v>45017</v>
      </c>
      <c r="C82" s="41">
        <f>-'Loan-Extra Payments'!G86</f>
        <v>0</v>
      </c>
      <c r="D82" s="12">
        <f>-C82*(Summary!$B$12+Summary!$B$13)</f>
        <v>0</v>
      </c>
      <c r="E82" s="12">
        <f t="shared" si="6"/>
        <v>0</v>
      </c>
      <c r="F82" s="12">
        <f>-PV(Summary!$B$5/12,A82,0,E82,0)</f>
        <v>0</v>
      </c>
      <c r="G82" s="12"/>
      <c r="H82" s="12">
        <f>IF(A82&lt;=Summary!$B$9,'Inv Growth-Later'!E85,0)</f>
        <v>228.17603997903271</v>
      </c>
      <c r="I82" s="12">
        <f>-(H82*Summary!$B$17*(Summary!$B$18+Summary!$B$19))</f>
        <v>-4.3923887695963799</v>
      </c>
      <c r="J82" s="12">
        <f t="shared" si="7"/>
        <v>223.78365120943633</v>
      </c>
      <c r="K82" s="12">
        <f>-PV(Summary!$B$5/12,A82,0,J82,0)</f>
        <v>184.64221268406158</v>
      </c>
      <c r="L82"/>
      <c r="M82" s="12">
        <f t="shared" si="8"/>
        <v>184.64221268406158</v>
      </c>
    </row>
    <row r="83" spans="1:13" x14ac:dyDescent="0.25">
      <c r="A83" s="3">
        <v>78</v>
      </c>
      <c r="B83" s="40">
        <f t="shared" si="9"/>
        <v>45047</v>
      </c>
      <c r="C83" s="41">
        <f>-'Loan-Extra Payments'!G87</f>
        <v>0</v>
      </c>
      <c r="D83" s="12">
        <f>-C83*(Summary!$B$12+Summary!$B$13)</f>
        <v>0</v>
      </c>
      <c r="E83" s="12">
        <f t="shared" si="6"/>
        <v>0</v>
      </c>
      <c r="F83" s="12">
        <f>-PV(Summary!$B$5/12,A83,0,E83,0)</f>
        <v>0</v>
      </c>
      <c r="G83" s="12"/>
      <c r="H83" s="12">
        <f>IF(A83&lt;=Summary!$B$9,'Inv Growth-Later'!E86,0)</f>
        <v>235.59408909630963</v>
      </c>
      <c r="I83" s="12">
        <f>-(H83*Summary!$B$17*(Summary!$B$18+Summary!$B$19))</f>
        <v>-4.5351862151039608</v>
      </c>
      <c r="J83" s="12">
        <f t="shared" si="7"/>
        <v>231.05890288120568</v>
      </c>
      <c r="K83" s="12">
        <f>-PV(Summary!$B$5/12,A83,0,J83,0)</f>
        <v>190.1695444275642</v>
      </c>
      <c r="L83"/>
      <c r="M83" s="12">
        <f t="shared" si="8"/>
        <v>190.1695444275642</v>
      </c>
    </row>
    <row r="84" spans="1:13" x14ac:dyDescent="0.25">
      <c r="A84" s="3">
        <v>79</v>
      </c>
      <c r="B84" s="40">
        <f t="shared" si="9"/>
        <v>45078</v>
      </c>
      <c r="C84" s="41">
        <f>-'Loan-Extra Payments'!G88</f>
        <v>0</v>
      </c>
      <c r="D84" s="12">
        <f>-C84*(Summary!$B$12+Summary!$B$13)</f>
        <v>0</v>
      </c>
      <c r="E84" s="12">
        <f t="shared" si="6"/>
        <v>0</v>
      </c>
      <c r="F84" s="12">
        <f>-PV(Summary!$B$5/12,A84,0,E84,0)</f>
        <v>0</v>
      </c>
      <c r="G84" s="12"/>
      <c r="H84" s="12">
        <f>IF(A84&lt;=Summary!$B$9,'Inv Growth-Later'!E87,0)</f>
        <v>243.05541016677071</v>
      </c>
      <c r="I84" s="12">
        <f>-(H84*Summary!$B$17*(Summary!$B$18+Summary!$B$19))</f>
        <v>-4.6788166457103362</v>
      </c>
      <c r="J84" s="12">
        <f t="shared" si="7"/>
        <v>238.37659352106039</v>
      </c>
      <c r="K84" s="12">
        <f>-PV(Summary!$B$5/12,A84,0,J84,0)</f>
        <v>195.70300181472962</v>
      </c>
      <c r="L84"/>
      <c r="M84" s="12">
        <f t="shared" si="8"/>
        <v>195.70300181472962</v>
      </c>
    </row>
    <row r="85" spans="1:13" x14ac:dyDescent="0.25">
      <c r="A85" s="3">
        <v>80</v>
      </c>
      <c r="B85" s="40">
        <f t="shared" si="9"/>
        <v>45108</v>
      </c>
      <c r="C85" s="41">
        <f>-'Loan-Extra Payments'!G89</f>
        <v>0</v>
      </c>
      <c r="D85" s="12">
        <f>-C85*(Summary!$B$12+Summary!$B$13)</f>
        <v>0</v>
      </c>
      <c r="E85" s="12">
        <f t="shared" si="6"/>
        <v>0</v>
      </c>
      <c r="F85" s="12">
        <f>-PV(Summary!$B$5/12,A85,0,E85,0)</f>
        <v>0</v>
      </c>
      <c r="G85" s="12"/>
      <c r="H85" s="12">
        <f>IF(A85&lt;=Summary!$B$9,'Inv Growth-Later'!E88,0)</f>
        <v>250.56025561014283</v>
      </c>
      <c r="I85" s="12">
        <f>-(H85*Summary!$B$17*(Summary!$B$18+Summary!$B$19))</f>
        <v>-4.8232849204952499</v>
      </c>
      <c r="J85" s="12">
        <f t="shared" si="7"/>
        <v>245.73697068964759</v>
      </c>
      <c r="K85" s="12">
        <f>-PV(Summary!$B$5/12,A85,0,J85,0)</f>
        <v>201.24263576918412</v>
      </c>
      <c r="L85"/>
      <c r="M85" s="12">
        <f t="shared" si="8"/>
        <v>201.24263576918412</v>
      </c>
    </row>
    <row r="86" spans="1:13" x14ac:dyDescent="0.25">
      <c r="A86" s="3">
        <v>81</v>
      </c>
      <c r="B86" s="40">
        <f t="shared" si="9"/>
        <v>45139</v>
      </c>
      <c r="C86" s="41">
        <f>-'Loan-Extra Payments'!G90</f>
        <v>0</v>
      </c>
      <c r="D86" s="12">
        <f>-C86*(Summary!$B$12+Summary!$B$13)</f>
        <v>0</v>
      </c>
      <c r="E86" s="12">
        <f t="shared" si="6"/>
        <v>0</v>
      </c>
      <c r="F86" s="12">
        <f>-PV(Summary!$B$5/12,A86,0,E86,0)</f>
        <v>0</v>
      </c>
      <c r="G86" s="12"/>
      <c r="H86" s="12">
        <f>IF(A86&lt;=Summary!$B$9,'Inv Growth-Later'!E89,0)</f>
        <v>258.10887931860128</v>
      </c>
      <c r="I86" s="12">
        <f>-(H86*Summary!$B$17*(Summary!$B$18+Summary!$B$19))</f>
        <v>-4.9685959268830748</v>
      </c>
      <c r="J86" s="12">
        <f t="shared" si="7"/>
        <v>253.14028339171821</v>
      </c>
      <c r="K86" s="12">
        <f>-PV(Summary!$B$5/12,A86,0,J86,0)</f>
        <v>206.78849730767735</v>
      </c>
      <c r="L86"/>
      <c r="M86" s="12">
        <f t="shared" si="8"/>
        <v>206.78849730767735</v>
      </c>
    </row>
    <row r="87" spans="1:13" x14ac:dyDescent="0.25">
      <c r="A87" s="3">
        <v>82</v>
      </c>
      <c r="B87" s="40">
        <f t="shared" si="9"/>
        <v>45170</v>
      </c>
      <c r="C87" s="41">
        <f>-'Loan-Extra Payments'!G91</f>
        <v>0</v>
      </c>
      <c r="D87" s="12">
        <f>-C87*(Summary!$B$12+Summary!$B$13)</f>
        <v>0</v>
      </c>
      <c r="E87" s="12">
        <f t="shared" si="6"/>
        <v>0</v>
      </c>
      <c r="F87" s="12">
        <f>-PV(Summary!$B$5/12,A87,0,E87,0)</f>
        <v>0</v>
      </c>
      <c r="G87" s="12"/>
      <c r="H87" s="12">
        <f>IF(A87&lt;=Summary!$B$9,'Inv Growth-Later'!E90,0)</f>
        <v>265.70153666535901</v>
      </c>
      <c r="I87" s="12">
        <f>-(H87*Summary!$B$17*(Summary!$B$18+Summary!$B$19))</f>
        <v>-5.1147545808081611</v>
      </c>
      <c r="J87" s="12">
        <f t="shared" si="7"/>
        <v>260.58678208455086</v>
      </c>
      <c r="K87" s="12">
        <f>-PV(Summary!$B$5/12,A87,0,J87,0)</f>
        <v>212.34063754058155</v>
      </c>
      <c r="L87"/>
      <c r="M87" s="12">
        <f t="shared" si="8"/>
        <v>212.34063754058155</v>
      </c>
    </row>
    <row r="88" spans="1:13" x14ac:dyDescent="0.25">
      <c r="A88" s="3">
        <v>83</v>
      </c>
      <c r="B88" s="40">
        <f t="shared" si="9"/>
        <v>45200</v>
      </c>
      <c r="C88" s="41">
        <f>-'Loan-Extra Payments'!G92</f>
        <v>0</v>
      </c>
      <c r="D88" s="12">
        <f>-C88*(Summary!$B$12+Summary!$B$13)</f>
        <v>0</v>
      </c>
      <c r="E88" s="12">
        <f t="shared" si="6"/>
        <v>0</v>
      </c>
      <c r="F88" s="12">
        <f>-PV(Summary!$B$5/12,A88,0,E88,0)</f>
        <v>0</v>
      </c>
      <c r="G88" s="12"/>
      <c r="H88" s="12">
        <f>IF(A88&lt;=Summary!$B$9,'Inv Growth-Later'!E91,0)</f>
        <v>273.33848451330618</v>
      </c>
      <c r="I88" s="12">
        <f>-(H88*Summary!$B$17*(Summary!$B$18+Summary!$B$19))</f>
        <v>-5.2617658268811445</v>
      </c>
      <c r="J88" s="12">
        <f t="shared" si="7"/>
        <v>268.07671868642507</v>
      </c>
      <c r="K88" s="12">
        <f>-PV(Summary!$B$5/12,A88,0,J88,0)</f>
        <v>217.89910767239326</v>
      </c>
      <c r="L88"/>
      <c r="M88" s="12">
        <f t="shared" si="8"/>
        <v>217.89910767239326</v>
      </c>
    </row>
    <row r="89" spans="1:13" x14ac:dyDescent="0.25">
      <c r="A89" s="3">
        <v>84</v>
      </c>
      <c r="B89" s="40">
        <f t="shared" si="9"/>
        <v>45231</v>
      </c>
      <c r="C89" s="41">
        <f>-'Loan-Extra Payments'!G93</f>
        <v>0</v>
      </c>
      <c r="D89" s="12">
        <f>-C89*(Summary!$B$12+Summary!$B$13)</f>
        <v>0</v>
      </c>
      <c r="E89" s="12">
        <f t="shared" si="6"/>
        <v>0</v>
      </c>
      <c r="F89" s="12">
        <f>-PV(Summary!$B$5/12,A89,0,E89,0)</f>
        <v>0</v>
      </c>
      <c r="G89" s="12"/>
      <c r="H89" s="12">
        <f>IF(A89&lt;=Summary!$B$9,'Inv Growth-Later'!E92,0)</f>
        <v>281.01998122369974</v>
      </c>
      <c r="I89" s="12">
        <f>-(H89*Summary!$B$17*(Summary!$B$18+Summary!$B$19))</f>
        <v>-5.4096346385562208</v>
      </c>
      <c r="J89" s="12">
        <f t="shared" si="7"/>
        <v>275.61034658514353</v>
      </c>
      <c r="K89" s="12">
        <f>-PV(Summary!$B$5/12,A89,0,J89,0)</f>
        <v>223.46395900223445</v>
      </c>
      <c r="L89"/>
      <c r="M89" s="12">
        <f t="shared" si="8"/>
        <v>223.46395900223445</v>
      </c>
    </row>
    <row r="90" spans="1:13" x14ac:dyDescent="0.25">
      <c r="A90" s="3">
        <v>85</v>
      </c>
      <c r="B90" s="40">
        <f t="shared" si="9"/>
        <v>45261</v>
      </c>
      <c r="C90" s="41">
        <f>-'Loan-Extra Payments'!G94</f>
        <v>0</v>
      </c>
      <c r="D90" s="12">
        <f>-C90*(Summary!$B$12+Summary!$B$13)</f>
        <v>0</v>
      </c>
      <c r="E90" s="12">
        <f t="shared" si="6"/>
        <v>0</v>
      </c>
      <c r="F90" s="12">
        <f>-PV(Summary!$B$5/12,A90,0,E90,0)</f>
        <v>0</v>
      </c>
      <c r="G90" s="12"/>
      <c r="H90" s="12">
        <f>IF(A90&lt;=Summary!$B$9,'Inv Growth-Later'!E93,0)</f>
        <v>288.74628666490389</v>
      </c>
      <c r="I90" s="12">
        <f>-(H90*Summary!$B$17*(Summary!$B$18+Summary!$B$19))</f>
        <v>-5.5583660182994006</v>
      </c>
      <c r="J90" s="12">
        <f t="shared" si="7"/>
        <v>283.18792064660448</v>
      </c>
      <c r="K90" s="12">
        <f>-PV(Summary!$B$5/12,A90,0,J90,0)</f>
        <v>229.03524292435623</v>
      </c>
      <c r="L90"/>
      <c r="M90" s="12">
        <f t="shared" si="8"/>
        <v>229.03524292435623</v>
      </c>
    </row>
    <row r="91" spans="1:13" x14ac:dyDescent="0.25">
      <c r="A91" s="3">
        <v>86</v>
      </c>
      <c r="B91" s="40">
        <f t="shared" si="9"/>
        <v>45292</v>
      </c>
      <c r="C91" s="41">
        <f>-'Loan-Extra Payments'!G95</f>
        <v>0</v>
      </c>
      <c r="D91" s="12">
        <f>-C91*(Summary!$B$12+Summary!$B$13)</f>
        <v>0</v>
      </c>
      <c r="E91" s="12">
        <f t="shared" si="6"/>
        <v>0</v>
      </c>
      <c r="F91" s="12">
        <f>-PV(Summary!$B$5/12,A91,0,E91,0)</f>
        <v>0</v>
      </c>
      <c r="G91" s="12"/>
      <c r="H91" s="12">
        <f>IF(A91&lt;=Summary!$B$9,'Inv Growth-Later'!E94,0)</f>
        <v>296.51766222118175</v>
      </c>
      <c r="I91" s="12">
        <f>-(H91*Summary!$B$17*(Summary!$B$18+Summary!$B$19))</f>
        <v>-5.7079649977577489</v>
      </c>
      <c r="J91" s="12">
        <f t="shared" si="7"/>
        <v>290.809697223424</v>
      </c>
      <c r="K91" s="12">
        <f>-PV(Summary!$B$5/12,A91,0,J91,0)</f>
        <v>234.61301092864338</v>
      </c>
      <c r="L91"/>
      <c r="M91" s="12">
        <f t="shared" si="8"/>
        <v>234.61301092864338</v>
      </c>
    </row>
    <row r="92" spans="1:13" x14ac:dyDescent="0.25">
      <c r="A92" s="3">
        <v>87</v>
      </c>
      <c r="B92" s="40">
        <f t="shared" si="9"/>
        <v>45323</v>
      </c>
      <c r="C92" s="41">
        <f>-'Loan-Extra Payments'!G96</f>
        <v>0</v>
      </c>
      <c r="D92" s="12">
        <f>-C92*(Summary!$B$12+Summary!$B$13)</f>
        <v>0</v>
      </c>
      <c r="E92" s="12">
        <f t="shared" si="6"/>
        <v>0</v>
      </c>
      <c r="F92" s="12">
        <f>-PV(Summary!$B$5/12,A92,0,E92,0)</f>
        <v>0</v>
      </c>
      <c r="G92" s="12"/>
      <c r="H92" s="12">
        <f>IF(A92&lt;=Summary!$B$9,'Inv Growth-Later'!E95,0)</f>
        <v>304.33437080153789</v>
      </c>
      <c r="I92" s="12">
        <f>-(H92*Summary!$B$17*(Summary!$B$18+Summary!$B$19))</f>
        <v>-5.8584366379296045</v>
      </c>
      <c r="J92" s="12">
        <f t="shared" si="7"/>
        <v>298.47593416360826</v>
      </c>
      <c r="K92" s="12">
        <f>-PV(Summary!$B$5/12,A92,0,J92,0)</f>
        <v>240.1973146011195</v>
      </c>
      <c r="L92"/>
      <c r="M92" s="12">
        <f t="shared" si="8"/>
        <v>240.1973146011195</v>
      </c>
    </row>
    <row r="93" spans="1:13" x14ac:dyDescent="0.25">
      <c r="A93" s="3">
        <v>88</v>
      </c>
      <c r="B93" s="40">
        <f t="shared" si="9"/>
        <v>45352</v>
      </c>
      <c r="C93" s="41">
        <f>-'Loan-Extra Payments'!G97</f>
        <v>0</v>
      </c>
      <c r="D93" s="12">
        <f>-C93*(Summary!$B$12+Summary!$B$13)</f>
        <v>0</v>
      </c>
      <c r="E93" s="12">
        <f t="shared" si="6"/>
        <v>0</v>
      </c>
      <c r="F93" s="12">
        <f>-PV(Summary!$B$5/12,A93,0,E93,0)</f>
        <v>0</v>
      </c>
      <c r="G93" s="5"/>
      <c r="H93" s="12">
        <f>IF(A93&lt;=Summary!$B$9,'Inv Growth-Later'!E96,0)</f>
        <v>312.19667684861281</v>
      </c>
      <c r="I93" s="12">
        <f>-(H93*Summary!$B$17*(Summary!$B$18+Summary!$B$19))</f>
        <v>-6.009786029335797</v>
      </c>
      <c r="J93" s="12">
        <f t="shared" si="7"/>
        <v>306.18689081927704</v>
      </c>
      <c r="K93" s="12">
        <f>-PV(Summary!$B$5/12,A93,0,J93,0)</f>
        <v>245.78820562445463</v>
      </c>
      <c r="L93"/>
      <c r="M93" s="12">
        <f t="shared" si="8"/>
        <v>245.78820562445463</v>
      </c>
    </row>
    <row r="94" spans="1:13" x14ac:dyDescent="0.25">
      <c r="A94" s="3">
        <v>89</v>
      </c>
      <c r="B94" s="40">
        <f t="shared" si="9"/>
        <v>45383</v>
      </c>
      <c r="C94" s="41">
        <f>-'Loan-Extra Payments'!G98</f>
        <v>0</v>
      </c>
      <c r="D94" s="12">
        <f>-C94*(Summary!$B$12+Summary!$B$13)</f>
        <v>0</v>
      </c>
      <c r="E94" s="12">
        <f t="shared" si="6"/>
        <v>0</v>
      </c>
      <c r="F94" s="12">
        <f>-PV(Summary!$B$5/12,A94,0,E94,0)</f>
        <v>0</v>
      </c>
      <c r="G94" s="5"/>
      <c r="H94" s="12">
        <f>IF(A94&lt;=Summary!$B$9,'Inv Growth-Later'!E97,0)</f>
        <v>320.10484634762901</v>
      </c>
      <c r="I94" s="12">
        <f>-(H94*Summary!$B$17*(Summary!$B$18+Summary!$B$19))</f>
        <v>-6.1620182921918589</v>
      </c>
      <c r="J94" s="12">
        <f t="shared" si="7"/>
        <v>313.94282805543713</v>
      </c>
      <c r="K94" s="12">
        <f>-PV(Summary!$B$5/12,A94,0,J94,0)</f>
        <v>251.38573577847242</v>
      </c>
      <c r="L94"/>
      <c r="M94" s="12">
        <f t="shared" si="8"/>
        <v>251.38573577847242</v>
      </c>
    </row>
    <row r="95" spans="1:13" x14ac:dyDescent="0.25">
      <c r="A95" s="3">
        <v>90</v>
      </c>
      <c r="B95" s="40">
        <f t="shared" si="9"/>
        <v>45413</v>
      </c>
      <c r="C95" s="41">
        <f>-'Loan-Extra Payments'!G99</f>
        <v>0</v>
      </c>
      <c r="D95" s="12">
        <f>-C95*(Summary!$B$12+Summary!$B$13)</f>
        <v>0</v>
      </c>
      <c r="E95" s="12">
        <f t="shared" si="6"/>
        <v>0</v>
      </c>
      <c r="F95" s="12">
        <f>-PV(Summary!$B$5/12,A95,0,E95,0)</f>
        <v>0</v>
      </c>
      <c r="G95" s="5"/>
      <c r="H95" s="12">
        <f>IF(A95&lt;=Summary!$B$9,'Inv Growth-Later'!E98,0)</f>
        <v>328.05914683538941</v>
      </c>
      <c r="I95" s="12">
        <f>-(H95*Summary!$B$17*(Summary!$B$18+Summary!$B$19))</f>
        <v>-6.3151385765812469</v>
      </c>
      <c r="J95" s="12">
        <f t="shared" si="7"/>
        <v>321.74400825880815</v>
      </c>
      <c r="K95" s="12">
        <f>-PV(Summary!$B$5/12,A95,0,J95,0)</f>
        <v>256.98995694066031</v>
      </c>
      <c r="L95"/>
      <c r="M95" s="12">
        <f t="shared" si="8"/>
        <v>256.98995694066031</v>
      </c>
    </row>
    <row r="96" spans="1:13" x14ac:dyDescent="0.25">
      <c r="A96" s="3">
        <v>91</v>
      </c>
      <c r="B96" s="40">
        <f t="shared" si="9"/>
        <v>45444</v>
      </c>
      <c r="C96" s="41">
        <f>-'Loan-Extra Payments'!G100</f>
        <v>0</v>
      </c>
      <c r="D96" s="12">
        <f>-C96*(Summary!$B$12+Summary!$B$13)</f>
        <v>0</v>
      </c>
      <c r="E96" s="12">
        <f t="shared" si="6"/>
        <v>0</v>
      </c>
      <c r="F96" s="12">
        <f>-PV(Summary!$B$5/12,A96,0,E96,0)</f>
        <v>0</v>
      </c>
      <c r="G96" s="5"/>
      <c r="H96" s="12">
        <f>IF(A96&lt;=Summary!$B$9,'Inv Growth-Later'!E99,0)</f>
        <v>336.05984740932843</v>
      </c>
      <c r="I96" s="12">
        <f>-(H96*Summary!$B$17*(Summary!$B$18+Summary!$B$19))</f>
        <v>-6.4691520626295729</v>
      </c>
      <c r="J96" s="12">
        <f t="shared" si="7"/>
        <v>329.59069534669885</v>
      </c>
      <c r="K96" s="12">
        <f>-PV(Summary!$B$5/12,A96,0,J96,0)</f>
        <v>262.60092108667948</v>
      </c>
      <c r="L96"/>
      <c r="M96" s="12">
        <f t="shared" si="8"/>
        <v>262.60092108667948</v>
      </c>
    </row>
    <row r="97" spans="1:13" x14ac:dyDescent="0.25">
      <c r="A97" s="3">
        <v>92</v>
      </c>
      <c r="B97" s="40">
        <f t="shared" si="9"/>
        <v>45474</v>
      </c>
      <c r="C97" s="41">
        <f>-'Loan-Extra Payments'!G101</f>
        <v>0</v>
      </c>
      <c r="D97" s="12">
        <f>-C97*(Summary!$B$12+Summary!$B$13)</f>
        <v>0</v>
      </c>
      <c r="E97" s="12">
        <f t="shared" si="6"/>
        <v>0</v>
      </c>
      <c r="F97" s="12">
        <f>-PV(Summary!$B$5/12,A97,0,E97,0)</f>
        <v>0</v>
      </c>
      <c r="G97" s="5"/>
      <c r="H97" s="12">
        <f>IF(A97&lt;=Summary!$B$9,'Inv Growth-Later'!E100,0)</f>
        <v>344.10721873661544</v>
      </c>
      <c r="I97" s="12">
        <f>-(H97*Summary!$B$17*(Summary!$B$18+Summary!$B$19))</f>
        <v>-6.6240639606798473</v>
      </c>
      <c r="J97" s="12">
        <f t="shared" si="7"/>
        <v>337.48315477593559</v>
      </c>
      <c r="K97" s="12">
        <f>-PV(Summary!$B$5/12,A97,0,J97,0)</f>
        <v>268.21868029087682</v>
      </c>
      <c r="L97"/>
      <c r="M97" s="12">
        <f t="shared" si="8"/>
        <v>268.21868029087682</v>
      </c>
    </row>
    <row r="98" spans="1:13" x14ac:dyDescent="0.25">
      <c r="A98" s="3">
        <v>93</v>
      </c>
      <c r="B98" s="40">
        <f t="shared" si="9"/>
        <v>45505</v>
      </c>
      <c r="C98" s="41">
        <f>-'Loan-Extra Payments'!G102</f>
        <v>0</v>
      </c>
      <c r="D98" s="12">
        <f>-C98*(Summary!$B$12+Summary!$B$13)</f>
        <v>0</v>
      </c>
      <c r="E98" s="12">
        <f t="shared" si="6"/>
        <v>0</v>
      </c>
      <c r="F98" s="12">
        <f>-PV(Summary!$B$5/12,A98,0,E98,0)</f>
        <v>0</v>
      </c>
      <c r="G98" s="5"/>
      <c r="H98" s="12">
        <f>IF(A98&lt;=Summary!$B$9,'Inv Growth-Later'!E101,0)</f>
        <v>0</v>
      </c>
      <c r="I98" s="12">
        <f>-(H98*Summary!$B$17*(Summary!$B$18+Summary!$B$19))</f>
        <v>0</v>
      </c>
      <c r="J98" s="12">
        <f t="shared" si="7"/>
        <v>0</v>
      </c>
      <c r="K98" s="12">
        <f>-PV(Summary!$B$5/12,A98,0,J98,0)</f>
        <v>0</v>
      </c>
      <c r="L98"/>
      <c r="M98" s="12">
        <f t="shared" si="8"/>
        <v>0</v>
      </c>
    </row>
    <row r="99" spans="1:13" x14ac:dyDescent="0.25">
      <c r="A99" s="3">
        <v>94</v>
      </c>
      <c r="B99" s="40">
        <f t="shared" si="9"/>
        <v>45536</v>
      </c>
      <c r="C99" s="41">
        <f>-'Loan-Extra Payments'!G103</f>
        <v>0</v>
      </c>
      <c r="D99" s="12">
        <f>-C99*(Summary!$B$12+Summary!$B$13)</f>
        <v>0</v>
      </c>
      <c r="E99" s="12">
        <f t="shared" si="6"/>
        <v>0</v>
      </c>
      <c r="F99" s="12">
        <f>-PV(Summary!$B$5/12,A99,0,E99,0)</f>
        <v>0</v>
      </c>
      <c r="G99" s="5"/>
      <c r="H99" s="12">
        <f>IF(A99&lt;=Summary!$B$9,'Inv Growth-Later'!E102,0)</f>
        <v>0</v>
      </c>
      <c r="I99" s="12">
        <f>-(H99*Summary!$B$17*(Summary!$B$18+Summary!$B$19))</f>
        <v>0</v>
      </c>
      <c r="J99" s="12">
        <f t="shared" si="7"/>
        <v>0</v>
      </c>
      <c r="K99" s="12">
        <f>-PV(Summary!$B$5/12,A99,0,J99,0)</f>
        <v>0</v>
      </c>
      <c r="L99"/>
      <c r="M99" s="12">
        <f t="shared" si="8"/>
        <v>0</v>
      </c>
    </row>
    <row r="100" spans="1:13" x14ac:dyDescent="0.25">
      <c r="A100" s="3">
        <v>95</v>
      </c>
      <c r="B100" s="40">
        <f t="shared" si="9"/>
        <v>45566</v>
      </c>
      <c r="C100" s="41">
        <f>-'Loan-Extra Payments'!G104</f>
        <v>0</v>
      </c>
      <c r="D100" s="12">
        <f>-C100*(Summary!$B$12+Summary!$B$13)</f>
        <v>0</v>
      </c>
      <c r="E100" s="12">
        <f t="shared" si="6"/>
        <v>0</v>
      </c>
      <c r="F100" s="12">
        <f>-PV(Summary!$B$5/12,A100,0,E100,0)</f>
        <v>0</v>
      </c>
      <c r="G100" s="5"/>
      <c r="H100" s="12">
        <f>IF(A100&lt;=Summary!$B$9,'Inv Growth-Later'!E103,0)</f>
        <v>0</v>
      </c>
      <c r="I100" s="12">
        <f>-(H100*Summary!$B$17*(Summary!$B$18+Summary!$B$19))</f>
        <v>0</v>
      </c>
      <c r="J100" s="12">
        <f t="shared" si="7"/>
        <v>0</v>
      </c>
      <c r="K100" s="12">
        <f>-PV(Summary!$B$5/12,A100,0,J100,0)</f>
        <v>0</v>
      </c>
      <c r="L100"/>
      <c r="M100" s="12">
        <f t="shared" si="8"/>
        <v>0</v>
      </c>
    </row>
    <row r="101" spans="1:13" x14ac:dyDescent="0.25">
      <c r="A101" s="3">
        <v>96</v>
      </c>
      <c r="B101" s="40">
        <f t="shared" si="9"/>
        <v>45597</v>
      </c>
      <c r="C101" s="41">
        <f>-'Loan-Extra Payments'!G105</f>
        <v>0</v>
      </c>
      <c r="D101" s="12">
        <f>-C101*(Summary!$B$12+Summary!$B$13)</f>
        <v>0</v>
      </c>
      <c r="E101" s="12">
        <f t="shared" si="6"/>
        <v>0</v>
      </c>
      <c r="F101" s="12">
        <f>-PV(Summary!$B$5/12,A101,0,E101,0)</f>
        <v>0</v>
      </c>
      <c r="G101" s="5"/>
      <c r="H101" s="12">
        <f>IF(A101&lt;=Summary!$B$9,'Inv Growth-Later'!E104,0)</f>
        <v>0</v>
      </c>
      <c r="I101" s="12">
        <f>-(H101*Summary!$B$17*(Summary!$B$18+Summary!$B$19))</f>
        <v>0</v>
      </c>
      <c r="J101" s="12">
        <f t="shared" si="7"/>
        <v>0</v>
      </c>
      <c r="K101" s="12">
        <f>-PV(Summary!$B$5/12,A101,0,J101,0)</f>
        <v>0</v>
      </c>
      <c r="L101"/>
      <c r="M101" s="12">
        <f t="shared" si="8"/>
        <v>0</v>
      </c>
    </row>
    <row r="102" spans="1:13" x14ac:dyDescent="0.25">
      <c r="A102" s="3">
        <v>97</v>
      </c>
      <c r="B102" s="40">
        <f t="shared" si="9"/>
        <v>45627</v>
      </c>
      <c r="C102" s="41">
        <f>-'Loan-Extra Payments'!G106</f>
        <v>0</v>
      </c>
      <c r="D102" s="12">
        <f>-C102*(Summary!$B$12+Summary!$B$13)</f>
        <v>0</v>
      </c>
      <c r="E102" s="12">
        <f t="shared" si="6"/>
        <v>0</v>
      </c>
      <c r="F102" s="12">
        <f>-PV(Summary!$B$5/12,A102,0,E102,0)</f>
        <v>0</v>
      </c>
      <c r="G102" s="5"/>
      <c r="H102" s="12">
        <f>IF(A102&lt;=Summary!$B$9,'Inv Growth-Later'!E105,0)</f>
        <v>0</v>
      </c>
      <c r="I102" s="12">
        <f>-(H102*Summary!$B$17*(Summary!$B$18+Summary!$B$19))</f>
        <v>0</v>
      </c>
      <c r="J102" s="12">
        <f t="shared" si="7"/>
        <v>0</v>
      </c>
      <c r="K102" s="12">
        <f>-PV(Summary!$B$5/12,A102,0,J102,0)</f>
        <v>0</v>
      </c>
      <c r="L102"/>
      <c r="M102" s="12">
        <f t="shared" si="8"/>
        <v>0</v>
      </c>
    </row>
    <row r="103" spans="1:13" x14ac:dyDescent="0.25">
      <c r="A103" s="3">
        <v>98</v>
      </c>
      <c r="B103" s="40">
        <f t="shared" si="9"/>
        <v>45658</v>
      </c>
      <c r="C103" s="41">
        <f>-'Loan-Extra Payments'!G107</f>
        <v>0</v>
      </c>
      <c r="D103" s="12">
        <f>-C103*(Summary!$B$12+Summary!$B$13)</f>
        <v>0</v>
      </c>
      <c r="E103" s="12">
        <f t="shared" si="6"/>
        <v>0</v>
      </c>
      <c r="F103" s="12">
        <f>-PV(Summary!$B$5/12,A103,0,E103,0)</f>
        <v>0</v>
      </c>
      <c r="G103" s="5"/>
      <c r="H103" s="12">
        <f>IF(A103&lt;=Summary!$B$9,'Inv Growth-Later'!E106,0)</f>
        <v>0</v>
      </c>
      <c r="I103" s="12">
        <f>-(H103*Summary!$B$17*(Summary!$B$18+Summary!$B$19))</f>
        <v>0</v>
      </c>
      <c r="J103" s="12">
        <f t="shared" si="7"/>
        <v>0</v>
      </c>
      <c r="K103" s="12">
        <f>-PV(Summary!$B$5/12,A103,0,J103,0)</f>
        <v>0</v>
      </c>
      <c r="L103"/>
      <c r="M103" s="12">
        <f t="shared" si="8"/>
        <v>0</v>
      </c>
    </row>
    <row r="104" spans="1:13" x14ac:dyDescent="0.25">
      <c r="A104" s="3">
        <v>99</v>
      </c>
      <c r="B104" s="40">
        <f t="shared" si="9"/>
        <v>45689</v>
      </c>
      <c r="C104" s="41">
        <f>-'Loan-Extra Payments'!G108</f>
        <v>0</v>
      </c>
      <c r="D104" s="12">
        <f>-C104*(Summary!$B$12+Summary!$B$13)</f>
        <v>0</v>
      </c>
      <c r="E104" s="12">
        <f t="shared" si="6"/>
        <v>0</v>
      </c>
      <c r="F104" s="12">
        <f>-PV(Summary!$B$5/12,A104,0,E104,0)</f>
        <v>0</v>
      </c>
      <c r="G104" s="5"/>
      <c r="H104" s="12">
        <f>IF(A104&lt;=Summary!$B$9,'Inv Growth-Later'!E107,0)</f>
        <v>0</v>
      </c>
      <c r="I104" s="12">
        <f>-(H104*Summary!$B$17*(Summary!$B$18+Summary!$B$19))</f>
        <v>0</v>
      </c>
      <c r="J104" s="12">
        <f t="shared" si="7"/>
        <v>0</v>
      </c>
      <c r="K104" s="12">
        <f>-PV(Summary!$B$5/12,A104,0,J104,0)</f>
        <v>0</v>
      </c>
      <c r="L104"/>
      <c r="M104" s="12">
        <f t="shared" si="8"/>
        <v>0</v>
      </c>
    </row>
    <row r="105" spans="1:13" x14ac:dyDescent="0.25">
      <c r="A105" s="3">
        <v>100</v>
      </c>
      <c r="B105" s="40">
        <f t="shared" si="9"/>
        <v>45717</v>
      </c>
      <c r="C105" s="41">
        <f>-'Loan-Extra Payments'!G109</f>
        <v>0</v>
      </c>
      <c r="D105" s="12">
        <f>-C105*(Summary!$B$12+Summary!$B$13)</f>
        <v>0</v>
      </c>
      <c r="E105" s="12">
        <f t="shared" si="6"/>
        <v>0</v>
      </c>
      <c r="F105" s="12">
        <f>-PV(Summary!$B$5/12,A105,0,E105,0)</f>
        <v>0</v>
      </c>
      <c r="G105" s="5"/>
      <c r="H105" s="12">
        <f>IF(A105&lt;=Summary!$B$9,'Inv Growth-Later'!E108,0)</f>
        <v>0</v>
      </c>
      <c r="I105" s="12">
        <f>-(H105*Summary!$B$17*(Summary!$B$18+Summary!$B$19))</f>
        <v>0</v>
      </c>
      <c r="J105" s="12">
        <f t="shared" si="7"/>
        <v>0</v>
      </c>
      <c r="K105" s="12">
        <f>-PV(Summary!$B$5/12,A105,0,J105,0)</f>
        <v>0</v>
      </c>
      <c r="L105"/>
      <c r="M105" s="12">
        <f t="shared" si="8"/>
        <v>0</v>
      </c>
    </row>
    <row r="106" spans="1:13" x14ac:dyDescent="0.25">
      <c r="A106" s="3">
        <v>101</v>
      </c>
      <c r="B106" s="40">
        <f t="shared" si="9"/>
        <v>45748</v>
      </c>
      <c r="C106" s="41">
        <f>-'Loan-Extra Payments'!G110</f>
        <v>0</v>
      </c>
      <c r="D106" s="12">
        <f>-C106*(Summary!$B$12+Summary!$B$13)</f>
        <v>0</v>
      </c>
      <c r="E106" s="12">
        <f t="shared" si="6"/>
        <v>0</v>
      </c>
      <c r="F106" s="12">
        <f>-PV(Summary!$B$5/12,A106,0,E106,0)</f>
        <v>0</v>
      </c>
      <c r="G106" s="5"/>
      <c r="H106" s="12">
        <f>IF(A106&lt;=Summary!$B$9,'Inv Growth-Later'!E109,0)</f>
        <v>0</v>
      </c>
      <c r="I106" s="12">
        <f>-(H106*Summary!$B$17*(Summary!$B$18+Summary!$B$19))</f>
        <v>0</v>
      </c>
      <c r="J106" s="12">
        <f t="shared" si="7"/>
        <v>0</v>
      </c>
      <c r="K106" s="12">
        <f>-PV(Summary!$B$5/12,A106,0,J106,0)</f>
        <v>0</v>
      </c>
      <c r="L106"/>
      <c r="M106" s="12">
        <f t="shared" si="8"/>
        <v>0</v>
      </c>
    </row>
    <row r="107" spans="1:13" x14ac:dyDescent="0.25">
      <c r="A107" s="3">
        <v>102</v>
      </c>
      <c r="B107" s="40">
        <f t="shared" si="9"/>
        <v>45778</v>
      </c>
      <c r="C107" s="41">
        <f>-'Loan-Extra Payments'!G111</f>
        <v>0</v>
      </c>
      <c r="D107" s="12">
        <f>-C107*(Summary!$B$12+Summary!$B$13)</f>
        <v>0</v>
      </c>
      <c r="E107" s="12">
        <f t="shared" si="6"/>
        <v>0</v>
      </c>
      <c r="F107" s="12">
        <f>-PV(Summary!$B$5/12,A107,0,E107,0)</f>
        <v>0</v>
      </c>
      <c r="G107" s="5"/>
      <c r="H107" s="12">
        <f>IF(A107&lt;=Summary!$B$9,'Inv Growth-Later'!E110,0)</f>
        <v>0</v>
      </c>
      <c r="I107" s="12">
        <f>-(H107*Summary!$B$17*(Summary!$B$18+Summary!$B$19))</f>
        <v>0</v>
      </c>
      <c r="J107" s="12">
        <f t="shared" si="7"/>
        <v>0</v>
      </c>
      <c r="K107" s="12">
        <f>-PV(Summary!$B$5/12,A107,0,J107,0)</f>
        <v>0</v>
      </c>
      <c r="L107"/>
      <c r="M107" s="12">
        <f t="shared" si="8"/>
        <v>0</v>
      </c>
    </row>
    <row r="108" spans="1:13" x14ac:dyDescent="0.25">
      <c r="A108" s="3">
        <v>103</v>
      </c>
      <c r="B108" s="40">
        <f t="shared" si="9"/>
        <v>45809</v>
      </c>
      <c r="C108" s="41">
        <f>-'Loan-Extra Payments'!G112</f>
        <v>0</v>
      </c>
      <c r="D108" s="12">
        <f>-C108*(Summary!$B$12+Summary!$B$13)</f>
        <v>0</v>
      </c>
      <c r="E108" s="12">
        <f t="shared" si="6"/>
        <v>0</v>
      </c>
      <c r="F108" s="12">
        <f>-PV(Summary!$B$5/12,A108,0,E108,0)</f>
        <v>0</v>
      </c>
      <c r="G108" s="5"/>
      <c r="H108" s="12">
        <f>IF(A108&lt;=Summary!$B$9,'Inv Growth-Later'!E111,0)</f>
        <v>0</v>
      </c>
      <c r="I108" s="12">
        <f>-(H108*Summary!$B$17*(Summary!$B$18+Summary!$B$19))</f>
        <v>0</v>
      </c>
      <c r="J108" s="12">
        <f t="shared" si="7"/>
        <v>0</v>
      </c>
      <c r="K108" s="12">
        <f>-PV(Summary!$B$5/12,A108,0,J108,0)</f>
        <v>0</v>
      </c>
      <c r="L108"/>
      <c r="M108" s="12">
        <f t="shared" si="8"/>
        <v>0</v>
      </c>
    </row>
    <row r="109" spans="1:13" x14ac:dyDescent="0.25">
      <c r="A109" s="3">
        <v>104</v>
      </c>
      <c r="B109" s="40">
        <f t="shared" si="9"/>
        <v>45839</v>
      </c>
      <c r="C109" s="41">
        <f>-'Loan-Extra Payments'!G113</f>
        <v>0</v>
      </c>
      <c r="D109" s="12">
        <f>-C109*(Summary!$B$12+Summary!$B$13)</f>
        <v>0</v>
      </c>
      <c r="E109" s="12">
        <f t="shared" si="6"/>
        <v>0</v>
      </c>
      <c r="F109" s="12">
        <f>-PV(Summary!$B$5/12,A109,0,E109,0)</f>
        <v>0</v>
      </c>
      <c r="G109" s="5"/>
      <c r="H109" s="12">
        <f>IF(A109&lt;=Summary!$B$9,'Inv Growth-Later'!E112,0)</f>
        <v>0</v>
      </c>
      <c r="I109" s="12">
        <f>-(H109*Summary!$B$17*(Summary!$B$18+Summary!$B$19))</f>
        <v>0</v>
      </c>
      <c r="J109" s="12">
        <f t="shared" si="7"/>
        <v>0</v>
      </c>
      <c r="K109" s="12">
        <f>-PV(Summary!$B$5/12,A109,0,J109,0)</f>
        <v>0</v>
      </c>
      <c r="L109"/>
      <c r="M109" s="12">
        <f t="shared" si="8"/>
        <v>0</v>
      </c>
    </row>
    <row r="110" spans="1:13" x14ac:dyDescent="0.25">
      <c r="A110" s="3">
        <v>105</v>
      </c>
      <c r="B110" s="40">
        <f t="shared" si="9"/>
        <v>45870</v>
      </c>
      <c r="C110" s="41">
        <f>-'Loan-Extra Payments'!G114</f>
        <v>0</v>
      </c>
      <c r="D110" s="12">
        <f>-C110*(Summary!$B$12+Summary!$B$13)</f>
        <v>0</v>
      </c>
      <c r="E110" s="12">
        <f t="shared" si="6"/>
        <v>0</v>
      </c>
      <c r="F110" s="12">
        <f>-PV(Summary!$B$5/12,A110,0,E110,0)</f>
        <v>0</v>
      </c>
      <c r="G110" s="5"/>
      <c r="H110" s="12">
        <f>IF(A110&lt;=Summary!$B$9,'Inv Growth-Later'!E113,0)</f>
        <v>0</v>
      </c>
      <c r="I110" s="12">
        <f>-(H110*Summary!$B$17*(Summary!$B$18+Summary!$B$19))</f>
        <v>0</v>
      </c>
      <c r="J110" s="12">
        <f t="shared" si="7"/>
        <v>0</v>
      </c>
      <c r="K110" s="12">
        <f>-PV(Summary!$B$5/12,A110,0,J110,0)</f>
        <v>0</v>
      </c>
      <c r="L110"/>
      <c r="M110" s="12">
        <f t="shared" si="8"/>
        <v>0</v>
      </c>
    </row>
    <row r="111" spans="1:13" x14ac:dyDescent="0.25">
      <c r="A111" s="3">
        <v>106</v>
      </c>
      <c r="B111" s="40">
        <f t="shared" si="9"/>
        <v>45901</v>
      </c>
      <c r="C111" s="41">
        <f>-'Loan-Extra Payments'!G115</f>
        <v>0</v>
      </c>
      <c r="D111" s="12">
        <f>-C111*(Summary!$B$12+Summary!$B$13)</f>
        <v>0</v>
      </c>
      <c r="E111" s="12">
        <f t="shared" si="6"/>
        <v>0</v>
      </c>
      <c r="F111" s="12">
        <f>-PV(Summary!$B$5/12,A111,0,E111,0)</f>
        <v>0</v>
      </c>
      <c r="G111" s="5"/>
      <c r="H111" s="12">
        <f>IF(A111&lt;=Summary!$B$9,'Inv Growth-Later'!E114,0)</f>
        <v>0</v>
      </c>
      <c r="I111" s="12">
        <f>-(H111*Summary!$B$17*(Summary!$B$18+Summary!$B$19))</f>
        <v>0</v>
      </c>
      <c r="J111" s="12">
        <f t="shared" si="7"/>
        <v>0</v>
      </c>
      <c r="K111" s="12">
        <f>-PV(Summary!$B$5/12,A111,0,J111,0)</f>
        <v>0</v>
      </c>
      <c r="L111"/>
      <c r="M111" s="12">
        <f t="shared" si="8"/>
        <v>0</v>
      </c>
    </row>
    <row r="112" spans="1:13" x14ac:dyDescent="0.25">
      <c r="A112" s="3">
        <v>107</v>
      </c>
      <c r="B112" s="40">
        <f t="shared" si="9"/>
        <v>45931</v>
      </c>
      <c r="C112" s="41">
        <f>-'Loan-Extra Payments'!G116</f>
        <v>0</v>
      </c>
      <c r="D112" s="12">
        <f>-C112*(Summary!$B$12+Summary!$B$13)</f>
        <v>0</v>
      </c>
      <c r="E112" s="12">
        <f t="shared" si="6"/>
        <v>0</v>
      </c>
      <c r="F112" s="12">
        <f>-PV(Summary!$B$5/12,A112,0,E112,0)</f>
        <v>0</v>
      </c>
      <c r="G112" s="5"/>
      <c r="H112" s="12">
        <f>IF(A112&lt;=Summary!$B$9,'Inv Growth-Later'!E115,0)</f>
        <v>0</v>
      </c>
      <c r="I112" s="12">
        <f>-(H112*Summary!$B$17*(Summary!$B$18+Summary!$B$19))</f>
        <v>0</v>
      </c>
      <c r="J112" s="12">
        <f t="shared" si="7"/>
        <v>0</v>
      </c>
      <c r="K112" s="12">
        <f>-PV(Summary!$B$5/12,A112,0,J112,0)</f>
        <v>0</v>
      </c>
      <c r="L112"/>
      <c r="M112" s="12">
        <f t="shared" si="8"/>
        <v>0</v>
      </c>
    </row>
    <row r="113" spans="1:13" x14ac:dyDescent="0.25">
      <c r="A113" s="3">
        <v>108</v>
      </c>
      <c r="B113" s="40">
        <f t="shared" si="9"/>
        <v>45962</v>
      </c>
      <c r="C113" s="41">
        <f>-'Loan-Extra Payments'!G117</f>
        <v>0</v>
      </c>
      <c r="D113" s="12">
        <f>-C113*(Summary!$B$12+Summary!$B$13)</f>
        <v>0</v>
      </c>
      <c r="E113" s="12">
        <f t="shared" si="6"/>
        <v>0</v>
      </c>
      <c r="F113" s="12">
        <f>-PV(Summary!$B$5/12,A113,0,E113,0)</f>
        <v>0</v>
      </c>
      <c r="G113" s="5"/>
      <c r="H113" s="12">
        <f>IF(A113&lt;=Summary!$B$9,'Inv Growth-Later'!E116,0)</f>
        <v>0</v>
      </c>
      <c r="I113" s="12">
        <f>-(H113*Summary!$B$17*(Summary!$B$18+Summary!$B$19))</f>
        <v>0</v>
      </c>
      <c r="J113" s="12">
        <f t="shared" si="7"/>
        <v>0</v>
      </c>
      <c r="K113" s="12">
        <f>-PV(Summary!$B$5/12,A113,0,J113,0)</f>
        <v>0</v>
      </c>
      <c r="L113"/>
      <c r="M113" s="12">
        <f t="shared" si="8"/>
        <v>0</v>
      </c>
    </row>
    <row r="114" spans="1:13" x14ac:dyDescent="0.25">
      <c r="A114" s="3">
        <v>109</v>
      </c>
      <c r="B114" s="40">
        <f t="shared" si="9"/>
        <v>45992</v>
      </c>
      <c r="C114" s="41">
        <f>-'Loan-Extra Payments'!G118</f>
        <v>0</v>
      </c>
      <c r="D114" s="12">
        <f>-C114*(Summary!$B$12+Summary!$B$13)</f>
        <v>0</v>
      </c>
      <c r="E114" s="12">
        <f t="shared" si="6"/>
        <v>0</v>
      </c>
      <c r="F114" s="12">
        <f>-PV(Summary!$B$5/12,A114,0,E114,0)</f>
        <v>0</v>
      </c>
      <c r="G114" s="5"/>
      <c r="H114" s="12">
        <f>IF(A114&lt;=Summary!$B$9,'Inv Growth-Later'!E117,0)</f>
        <v>0</v>
      </c>
      <c r="I114" s="12">
        <f>-(H114*Summary!$B$17*(Summary!$B$18+Summary!$B$19))</f>
        <v>0</v>
      </c>
      <c r="J114" s="12">
        <f t="shared" si="7"/>
        <v>0</v>
      </c>
      <c r="K114" s="12">
        <f>-PV(Summary!$B$5/12,A114,0,J114,0)</f>
        <v>0</v>
      </c>
      <c r="L114"/>
      <c r="M114" s="12">
        <f t="shared" si="8"/>
        <v>0</v>
      </c>
    </row>
    <row r="115" spans="1:13" x14ac:dyDescent="0.25">
      <c r="A115" s="3">
        <v>110</v>
      </c>
      <c r="B115" s="40">
        <f t="shared" si="9"/>
        <v>46023</v>
      </c>
      <c r="C115" s="41">
        <f>-'Loan-Extra Payments'!G119</f>
        <v>0</v>
      </c>
      <c r="D115" s="12">
        <f>-C115*(Summary!$B$12+Summary!$B$13)</f>
        <v>0</v>
      </c>
      <c r="E115" s="12">
        <f t="shared" si="6"/>
        <v>0</v>
      </c>
      <c r="F115" s="12">
        <f>-PV(Summary!$B$5/12,A115,0,E115,0)</f>
        <v>0</v>
      </c>
      <c r="G115" s="5"/>
      <c r="H115" s="12">
        <f>IF(A115&lt;=Summary!$B$9,'Inv Growth-Later'!E118,0)</f>
        <v>0</v>
      </c>
      <c r="I115" s="12">
        <f>-(H115*Summary!$B$17*(Summary!$B$18+Summary!$B$19))</f>
        <v>0</v>
      </c>
      <c r="J115" s="12">
        <f t="shared" si="7"/>
        <v>0</v>
      </c>
      <c r="K115" s="12">
        <f>-PV(Summary!$B$5/12,A115,0,J115,0)</f>
        <v>0</v>
      </c>
      <c r="L115"/>
      <c r="M115" s="12">
        <f t="shared" si="8"/>
        <v>0</v>
      </c>
    </row>
    <row r="116" spans="1:13" x14ac:dyDescent="0.25">
      <c r="A116" s="3">
        <v>111</v>
      </c>
      <c r="B116" s="40">
        <f t="shared" si="9"/>
        <v>46054</v>
      </c>
      <c r="C116" s="41">
        <f>-'Loan-Extra Payments'!G120</f>
        <v>0</v>
      </c>
      <c r="D116" s="12">
        <f>-C116*(Summary!$B$12+Summary!$B$13)</f>
        <v>0</v>
      </c>
      <c r="E116" s="12">
        <f t="shared" si="6"/>
        <v>0</v>
      </c>
      <c r="F116" s="12">
        <f>-PV(Summary!$B$5/12,A116,0,E116,0)</f>
        <v>0</v>
      </c>
      <c r="G116" s="5"/>
      <c r="H116" s="12">
        <f>IF(A116&lt;=Summary!$B$9,'Inv Growth-Later'!E119,0)</f>
        <v>0</v>
      </c>
      <c r="I116" s="12">
        <f>-(H116*Summary!$B$17*(Summary!$B$18+Summary!$B$19))</f>
        <v>0</v>
      </c>
      <c r="J116" s="12">
        <f t="shared" si="7"/>
        <v>0</v>
      </c>
      <c r="K116" s="12">
        <f>-PV(Summary!$B$5/12,A116,0,J116,0)</f>
        <v>0</v>
      </c>
      <c r="L116"/>
      <c r="M116" s="12">
        <f t="shared" si="8"/>
        <v>0</v>
      </c>
    </row>
    <row r="117" spans="1:13" x14ac:dyDescent="0.25">
      <c r="A117" s="3">
        <v>112</v>
      </c>
      <c r="B117" s="40">
        <f t="shared" si="9"/>
        <v>46082</v>
      </c>
      <c r="C117" s="41">
        <f>-'Loan-Extra Payments'!G121</f>
        <v>0</v>
      </c>
      <c r="D117" s="12">
        <f>-C117*(Summary!$B$12+Summary!$B$13)</f>
        <v>0</v>
      </c>
      <c r="E117" s="12">
        <f t="shared" si="6"/>
        <v>0</v>
      </c>
      <c r="F117" s="12">
        <f>-PV(Summary!$B$5/12,A117,0,E117,0)</f>
        <v>0</v>
      </c>
      <c r="G117" s="5"/>
      <c r="H117" s="12">
        <f>IF(A117&lt;=Summary!$B$9,'Inv Growth-Later'!E120,0)</f>
        <v>0</v>
      </c>
      <c r="I117" s="12">
        <f>-(H117*Summary!$B$17*(Summary!$B$18+Summary!$B$19))</f>
        <v>0</v>
      </c>
      <c r="J117" s="12">
        <f t="shared" si="7"/>
        <v>0</v>
      </c>
      <c r="K117" s="12">
        <f>-PV(Summary!$B$5/12,A117,0,J117,0)</f>
        <v>0</v>
      </c>
      <c r="L117"/>
      <c r="M117" s="12">
        <f t="shared" si="8"/>
        <v>0</v>
      </c>
    </row>
    <row r="118" spans="1:13" x14ac:dyDescent="0.25">
      <c r="A118" s="3">
        <v>113</v>
      </c>
      <c r="B118" s="40">
        <f t="shared" si="9"/>
        <v>46113</v>
      </c>
      <c r="C118" s="41">
        <f>-'Loan-Extra Payments'!G122</f>
        <v>0</v>
      </c>
      <c r="D118" s="12">
        <f>-C118*(Summary!$B$12+Summary!$B$13)</f>
        <v>0</v>
      </c>
      <c r="E118" s="12">
        <f t="shared" si="6"/>
        <v>0</v>
      </c>
      <c r="F118" s="12">
        <f>-PV(Summary!$B$5/12,A118,0,E118,0)</f>
        <v>0</v>
      </c>
      <c r="G118" s="5"/>
      <c r="H118" s="12">
        <f>IF(A118&lt;=Summary!$B$9,'Inv Growth-Later'!E121,0)</f>
        <v>0</v>
      </c>
      <c r="I118" s="12">
        <f>-(H118*Summary!$B$17*(Summary!$B$18+Summary!$B$19))</f>
        <v>0</v>
      </c>
      <c r="J118" s="12">
        <f t="shared" si="7"/>
        <v>0</v>
      </c>
      <c r="K118" s="12">
        <f>-PV(Summary!$B$5/12,A118,0,J118,0)</f>
        <v>0</v>
      </c>
      <c r="L118"/>
      <c r="M118" s="12">
        <f t="shared" si="8"/>
        <v>0</v>
      </c>
    </row>
    <row r="119" spans="1:13" x14ac:dyDescent="0.25">
      <c r="A119" s="3">
        <v>114</v>
      </c>
      <c r="B119" s="40">
        <f t="shared" si="9"/>
        <v>46143</v>
      </c>
      <c r="C119" s="41">
        <f>-'Loan-Extra Payments'!G123</f>
        <v>0</v>
      </c>
      <c r="D119" s="12">
        <f>-C119*(Summary!$B$12+Summary!$B$13)</f>
        <v>0</v>
      </c>
      <c r="E119" s="12">
        <f t="shared" si="6"/>
        <v>0</v>
      </c>
      <c r="F119" s="12">
        <f>-PV(Summary!$B$5/12,A119,0,E119,0)</f>
        <v>0</v>
      </c>
      <c r="G119" s="5"/>
      <c r="H119" s="12">
        <f>IF(A119&lt;=Summary!$B$9,'Inv Growth-Later'!E122,0)</f>
        <v>0</v>
      </c>
      <c r="I119" s="12">
        <f>-(H119*Summary!$B$17*(Summary!$B$18+Summary!$B$19))</f>
        <v>0</v>
      </c>
      <c r="J119" s="12">
        <f t="shared" si="7"/>
        <v>0</v>
      </c>
      <c r="K119" s="12">
        <f>-PV(Summary!$B$5/12,A119,0,J119,0)</f>
        <v>0</v>
      </c>
      <c r="L119"/>
      <c r="M119" s="12">
        <f t="shared" si="8"/>
        <v>0</v>
      </c>
    </row>
    <row r="120" spans="1:13" x14ac:dyDescent="0.25">
      <c r="A120" s="3">
        <v>115</v>
      </c>
      <c r="B120" s="40">
        <f t="shared" si="9"/>
        <v>46174</v>
      </c>
      <c r="C120" s="41">
        <f>-'Loan-Extra Payments'!G124</f>
        <v>0</v>
      </c>
      <c r="D120" s="12">
        <f>-C120*(Summary!$B$12+Summary!$B$13)</f>
        <v>0</v>
      </c>
      <c r="E120" s="12">
        <f t="shared" si="6"/>
        <v>0</v>
      </c>
      <c r="F120" s="12">
        <f>-PV(Summary!$B$5/12,A120,0,E120,0)</f>
        <v>0</v>
      </c>
      <c r="G120" s="5"/>
      <c r="H120" s="12">
        <f>IF(A120&lt;=Summary!$B$9,'Inv Growth-Later'!E123,0)</f>
        <v>0</v>
      </c>
      <c r="I120" s="12">
        <f>-(H120*Summary!$B$17*(Summary!$B$18+Summary!$B$19))</f>
        <v>0</v>
      </c>
      <c r="J120" s="12">
        <f t="shared" si="7"/>
        <v>0</v>
      </c>
      <c r="K120" s="12">
        <f>-PV(Summary!$B$5/12,A120,0,J120,0)</f>
        <v>0</v>
      </c>
      <c r="L120"/>
      <c r="M120" s="12">
        <f t="shared" si="8"/>
        <v>0</v>
      </c>
    </row>
    <row r="121" spans="1:13" x14ac:dyDescent="0.25">
      <c r="A121" s="3">
        <v>116</v>
      </c>
      <c r="B121" s="40">
        <f t="shared" si="9"/>
        <v>46204</v>
      </c>
      <c r="C121" s="41">
        <f>-'Loan-Extra Payments'!G125</f>
        <v>0</v>
      </c>
      <c r="D121" s="12">
        <f>-C121*(Summary!$B$12+Summary!$B$13)</f>
        <v>0</v>
      </c>
      <c r="E121" s="12">
        <f t="shared" si="6"/>
        <v>0</v>
      </c>
      <c r="F121" s="12">
        <f>-PV(Summary!$B$5/12,A121,0,E121,0)</f>
        <v>0</v>
      </c>
      <c r="G121" s="5"/>
      <c r="H121" s="12">
        <f>IF(A121&lt;=Summary!$B$9,'Inv Growth-Later'!E124,0)</f>
        <v>0</v>
      </c>
      <c r="I121" s="12">
        <f>-(H121*Summary!$B$17*(Summary!$B$18+Summary!$B$19))</f>
        <v>0</v>
      </c>
      <c r="J121" s="12">
        <f t="shared" si="7"/>
        <v>0</v>
      </c>
      <c r="K121" s="12">
        <f>-PV(Summary!$B$5/12,A121,0,J121,0)</f>
        <v>0</v>
      </c>
      <c r="L121"/>
      <c r="M121" s="12">
        <f t="shared" si="8"/>
        <v>0</v>
      </c>
    </row>
    <row r="122" spans="1:13" x14ac:dyDescent="0.25">
      <c r="A122" s="3">
        <v>117</v>
      </c>
      <c r="B122" s="40">
        <f t="shared" si="9"/>
        <v>46235</v>
      </c>
      <c r="C122" s="41">
        <f>-'Loan-Extra Payments'!G126</f>
        <v>0</v>
      </c>
      <c r="D122" s="12">
        <f>-C122*(Summary!$B$12+Summary!$B$13)</f>
        <v>0</v>
      </c>
      <c r="E122" s="12">
        <f t="shared" si="6"/>
        <v>0</v>
      </c>
      <c r="F122" s="12">
        <f>-PV(Summary!$B$5/12,A122,0,E122,0)</f>
        <v>0</v>
      </c>
      <c r="G122" s="5"/>
      <c r="H122" s="12">
        <f>IF(A122&lt;=Summary!$B$9,'Inv Growth-Later'!E125,0)</f>
        <v>0</v>
      </c>
      <c r="I122" s="12">
        <f>-(H122*Summary!$B$17*(Summary!$B$18+Summary!$B$19))</f>
        <v>0</v>
      </c>
      <c r="J122" s="12">
        <f t="shared" si="7"/>
        <v>0</v>
      </c>
      <c r="K122" s="12">
        <f>-PV(Summary!$B$5/12,A122,0,J122,0)</f>
        <v>0</v>
      </c>
      <c r="L122"/>
      <c r="M122" s="12">
        <f t="shared" si="8"/>
        <v>0</v>
      </c>
    </row>
    <row r="123" spans="1:13" x14ac:dyDescent="0.25">
      <c r="A123" s="3">
        <v>118</v>
      </c>
      <c r="B123" s="40">
        <f t="shared" si="9"/>
        <v>46266</v>
      </c>
      <c r="C123" s="41">
        <f>-'Loan-Extra Payments'!G127</f>
        <v>0</v>
      </c>
      <c r="D123" s="12">
        <f>-C123*(Summary!$B$12+Summary!$B$13)</f>
        <v>0</v>
      </c>
      <c r="E123" s="12">
        <f t="shared" si="6"/>
        <v>0</v>
      </c>
      <c r="F123" s="12">
        <f>-PV(Summary!$B$5/12,A123,0,E123,0)</f>
        <v>0</v>
      </c>
      <c r="G123" s="5"/>
      <c r="H123" s="12">
        <f>IF(A123&lt;=Summary!$B$9,'Inv Growth-Later'!E126,0)</f>
        <v>0</v>
      </c>
      <c r="I123" s="12">
        <f>-(H123*Summary!$B$17*(Summary!$B$18+Summary!$B$19))</f>
        <v>0</v>
      </c>
      <c r="J123" s="12">
        <f t="shared" si="7"/>
        <v>0</v>
      </c>
      <c r="K123" s="12">
        <f>-PV(Summary!$B$5/12,A123,0,J123,0)</f>
        <v>0</v>
      </c>
      <c r="L123"/>
      <c r="M123" s="12">
        <f t="shared" si="8"/>
        <v>0</v>
      </c>
    </row>
    <row r="124" spans="1:13" x14ac:dyDescent="0.25">
      <c r="A124" s="3">
        <v>119</v>
      </c>
      <c r="B124" s="40">
        <f t="shared" si="9"/>
        <v>46296</v>
      </c>
      <c r="C124" s="41">
        <f>-'Loan-Extra Payments'!G128</f>
        <v>0</v>
      </c>
      <c r="D124" s="12">
        <f>-C124*(Summary!$B$12+Summary!$B$13)</f>
        <v>0</v>
      </c>
      <c r="E124" s="12">
        <f t="shared" si="6"/>
        <v>0</v>
      </c>
      <c r="F124" s="12">
        <f>-PV(Summary!$B$5/12,A124,0,E124,0)</f>
        <v>0</v>
      </c>
      <c r="G124" s="5"/>
      <c r="H124" s="12">
        <f>IF(A124&lt;=Summary!$B$9,'Inv Growth-Later'!E127,0)</f>
        <v>0</v>
      </c>
      <c r="I124" s="12">
        <f>-(H124*Summary!$B$17*(Summary!$B$18+Summary!$B$19))</f>
        <v>0</v>
      </c>
      <c r="J124" s="12">
        <f t="shared" si="7"/>
        <v>0</v>
      </c>
      <c r="K124" s="12">
        <f>-PV(Summary!$B$5/12,A124,0,J124,0)</f>
        <v>0</v>
      </c>
      <c r="L124"/>
      <c r="M124" s="12">
        <f t="shared" si="8"/>
        <v>0</v>
      </c>
    </row>
    <row r="125" spans="1:13" x14ac:dyDescent="0.25">
      <c r="A125" s="3">
        <v>120</v>
      </c>
      <c r="B125" s="40">
        <f t="shared" si="9"/>
        <v>46327</v>
      </c>
      <c r="C125" s="41">
        <f>-'Loan-Extra Payments'!G129</f>
        <v>0</v>
      </c>
      <c r="D125" s="12">
        <f>-C125*(Summary!$B$12+Summary!$B$13)</f>
        <v>0</v>
      </c>
      <c r="E125" s="12">
        <f t="shared" si="6"/>
        <v>0</v>
      </c>
      <c r="F125" s="12">
        <f>-PV(Summary!$B$5/12,A125,0,E125,0)</f>
        <v>0</v>
      </c>
      <c r="G125" s="5"/>
      <c r="H125" s="12">
        <f>IF(A125&lt;=Summary!$B$9,'Inv Growth-Later'!E128,0)</f>
        <v>0</v>
      </c>
      <c r="I125" s="12">
        <f>-(H125*Summary!$B$17*(Summary!$B$18+Summary!$B$19))</f>
        <v>0</v>
      </c>
      <c r="J125" s="12">
        <f t="shared" si="7"/>
        <v>0</v>
      </c>
      <c r="K125" s="12">
        <f>-PV(Summary!$B$5/12,A125,0,J125,0)</f>
        <v>0</v>
      </c>
      <c r="L125"/>
      <c r="M125" s="12">
        <f t="shared" si="8"/>
        <v>0</v>
      </c>
    </row>
    <row r="126" spans="1:13" x14ac:dyDescent="0.25">
      <c r="A126" s="3">
        <v>121</v>
      </c>
      <c r="B126" s="40">
        <f t="shared" si="9"/>
        <v>46357</v>
      </c>
      <c r="C126" s="41">
        <f>-'Loan-Extra Payments'!G130</f>
        <v>0</v>
      </c>
      <c r="D126" s="12">
        <f>-C126*(Summary!$B$12+Summary!$B$13)</f>
        <v>0</v>
      </c>
      <c r="E126" s="12">
        <f t="shared" si="6"/>
        <v>0</v>
      </c>
      <c r="F126" s="12">
        <f>-PV(Summary!$B$5/12,A126,0,E126,0)</f>
        <v>0</v>
      </c>
      <c r="G126" s="5"/>
      <c r="H126" s="12">
        <f>IF(A126&lt;=Summary!$B$9,'Inv Growth-Later'!E129,0)</f>
        <v>0</v>
      </c>
      <c r="I126" s="12">
        <f>-(H126*Summary!$B$17*(Summary!$B$18+Summary!$B$19))</f>
        <v>0</v>
      </c>
      <c r="J126" s="12">
        <f t="shared" si="7"/>
        <v>0</v>
      </c>
      <c r="K126" s="12">
        <f>-PV(Summary!$B$5/12,A126,0,J126,0)</f>
        <v>0</v>
      </c>
      <c r="L126"/>
      <c r="M126" s="12">
        <f t="shared" si="8"/>
        <v>0</v>
      </c>
    </row>
    <row r="127" spans="1:13" x14ac:dyDescent="0.25">
      <c r="A127" s="3">
        <v>122</v>
      </c>
      <c r="B127" s="40">
        <f t="shared" si="9"/>
        <v>46388</v>
      </c>
      <c r="C127" s="41">
        <f>-'Loan-Extra Payments'!G131</f>
        <v>0</v>
      </c>
      <c r="D127" s="12">
        <f>-C127*(Summary!$B$12+Summary!$B$13)</f>
        <v>0</v>
      </c>
      <c r="E127" s="12">
        <f t="shared" si="6"/>
        <v>0</v>
      </c>
      <c r="F127" s="12">
        <f>-PV(Summary!$B$5/12,A127,0,E127,0)</f>
        <v>0</v>
      </c>
      <c r="G127" s="5"/>
      <c r="H127" s="12">
        <f>IF(A127&lt;=Summary!$B$9,'Inv Growth-Later'!E130,0)</f>
        <v>0</v>
      </c>
      <c r="I127" s="12">
        <f>-(H127*Summary!$B$17*(Summary!$B$18+Summary!$B$19))</f>
        <v>0</v>
      </c>
      <c r="J127" s="12">
        <f t="shared" si="7"/>
        <v>0</v>
      </c>
      <c r="K127" s="12">
        <f>-PV(Summary!$B$5/12,A127,0,J127,0)</f>
        <v>0</v>
      </c>
      <c r="L127"/>
      <c r="M127" s="12">
        <f t="shared" si="8"/>
        <v>0</v>
      </c>
    </row>
    <row r="128" spans="1:13" x14ac:dyDescent="0.25">
      <c r="A128" s="3">
        <v>123</v>
      </c>
      <c r="B128" s="40">
        <f t="shared" si="9"/>
        <v>46419</v>
      </c>
      <c r="C128" s="41">
        <f>-'Loan-Extra Payments'!G132</f>
        <v>0</v>
      </c>
      <c r="D128" s="12">
        <f>-C128*(Summary!$B$12+Summary!$B$13)</f>
        <v>0</v>
      </c>
      <c r="E128" s="12">
        <f t="shared" si="6"/>
        <v>0</v>
      </c>
      <c r="F128" s="12">
        <f>-PV(Summary!$B$5/12,A128,0,E128,0)</f>
        <v>0</v>
      </c>
      <c r="G128" s="5"/>
      <c r="H128" s="12">
        <f>IF(A128&lt;=Summary!$B$9,'Inv Growth-Later'!E131,0)</f>
        <v>0</v>
      </c>
      <c r="I128" s="12">
        <f>-(H128*Summary!$B$17*(Summary!$B$18+Summary!$B$19))</f>
        <v>0</v>
      </c>
      <c r="J128" s="12">
        <f t="shared" si="7"/>
        <v>0</v>
      </c>
      <c r="K128" s="12">
        <f>-PV(Summary!$B$5/12,A128,0,J128,0)</f>
        <v>0</v>
      </c>
      <c r="L128"/>
      <c r="M128" s="12">
        <f t="shared" si="8"/>
        <v>0</v>
      </c>
    </row>
    <row r="129" spans="1:13" x14ac:dyDescent="0.25">
      <c r="A129" s="3">
        <v>124</v>
      </c>
      <c r="B129" s="40">
        <f t="shared" si="9"/>
        <v>46447</v>
      </c>
      <c r="C129" s="41">
        <f>-'Loan-Extra Payments'!G133</f>
        <v>0</v>
      </c>
      <c r="D129" s="12">
        <f>-C129*(Summary!$B$12+Summary!$B$13)</f>
        <v>0</v>
      </c>
      <c r="E129" s="12">
        <f t="shared" si="6"/>
        <v>0</v>
      </c>
      <c r="F129" s="12">
        <f>-PV(Summary!$B$5/12,A129,0,E129,0)</f>
        <v>0</v>
      </c>
      <c r="G129" s="5"/>
      <c r="H129" s="12">
        <f>IF(A129&lt;=Summary!$B$9,'Inv Growth-Later'!E132,0)</f>
        <v>0</v>
      </c>
      <c r="I129" s="12">
        <f>-(H129*Summary!$B$17*(Summary!$B$18+Summary!$B$19))</f>
        <v>0</v>
      </c>
      <c r="J129" s="12">
        <f t="shared" si="7"/>
        <v>0</v>
      </c>
      <c r="K129" s="12">
        <f>-PV(Summary!$B$5/12,A129,0,J129,0)</f>
        <v>0</v>
      </c>
      <c r="L129"/>
      <c r="M129" s="12">
        <f t="shared" si="8"/>
        <v>0</v>
      </c>
    </row>
    <row r="130" spans="1:13" x14ac:dyDescent="0.25">
      <c r="A130" s="3">
        <v>125</v>
      </c>
      <c r="B130" s="40">
        <f t="shared" si="9"/>
        <v>46478</v>
      </c>
      <c r="C130" s="41">
        <f>-'Loan-Extra Payments'!G134</f>
        <v>0</v>
      </c>
      <c r="D130" s="12">
        <f>-C130*(Summary!$B$12+Summary!$B$13)</f>
        <v>0</v>
      </c>
      <c r="E130" s="12">
        <f t="shared" si="6"/>
        <v>0</v>
      </c>
      <c r="F130" s="12">
        <f>-PV(Summary!$B$5/12,A130,0,E130,0)</f>
        <v>0</v>
      </c>
      <c r="G130" s="5"/>
      <c r="H130" s="12">
        <f>IF(A130&lt;=Summary!$B$9,'Inv Growth-Later'!E133,0)</f>
        <v>0</v>
      </c>
      <c r="I130" s="12">
        <f>-(H130*Summary!$B$17*(Summary!$B$18+Summary!$B$19))</f>
        <v>0</v>
      </c>
      <c r="J130" s="12">
        <f t="shared" si="7"/>
        <v>0</v>
      </c>
      <c r="K130" s="12">
        <f>-PV(Summary!$B$5/12,A130,0,J130,0)</f>
        <v>0</v>
      </c>
      <c r="L130"/>
      <c r="M130" s="12">
        <f t="shared" si="8"/>
        <v>0</v>
      </c>
    </row>
    <row r="131" spans="1:13" x14ac:dyDescent="0.25">
      <c r="A131" s="3">
        <v>126</v>
      </c>
      <c r="B131" s="40">
        <f t="shared" si="9"/>
        <v>46508</v>
      </c>
      <c r="C131" s="41">
        <f>-'Loan-Extra Payments'!G135</f>
        <v>0</v>
      </c>
      <c r="D131" s="12">
        <f>-C131*(Summary!$B$12+Summary!$B$13)</f>
        <v>0</v>
      </c>
      <c r="E131" s="12">
        <f t="shared" si="6"/>
        <v>0</v>
      </c>
      <c r="F131" s="12">
        <f>-PV(Summary!$B$5/12,A131,0,E131,0)</f>
        <v>0</v>
      </c>
      <c r="G131" s="5"/>
      <c r="H131" s="12">
        <f>IF(A131&lt;=Summary!$B$9,'Inv Growth-Later'!E134,0)</f>
        <v>0</v>
      </c>
      <c r="I131" s="12">
        <f>-(H131*Summary!$B$17*(Summary!$B$18+Summary!$B$19))</f>
        <v>0</v>
      </c>
      <c r="J131" s="12">
        <f t="shared" si="7"/>
        <v>0</v>
      </c>
      <c r="K131" s="12">
        <f>-PV(Summary!$B$5/12,A131,0,J131,0)</f>
        <v>0</v>
      </c>
      <c r="L131"/>
      <c r="M131" s="12">
        <f t="shared" si="8"/>
        <v>0</v>
      </c>
    </row>
    <row r="132" spans="1:13" x14ac:dyDescent="0.25">
      <c r="A132" s="3">
        <v>127</v>
      </c>
      <c r="B132" s="40">
        <f t="shared" si="9"/>
        <v>46539</v>
      </c>
      <c r="C132" s="41">
        <f>-'Loan-Extra Payments'!G136</f>
        <v>0</v>
      </c>
      <c r="D132" s="12">
        <f>-C132*(Summary!$B$12+Summary!$B$13)</f>
        <v>0</v>
      </c>
      <c r="E132" s="12">
        <f t="shared" si="6"/>
        <v>0</v>
      </c>
      <c r="F132" s="12">
        <f>-PV(Summary!$B$5/12,A132,0,E132,0)</f>
        <v>0</v>
      </c>
      <c r="G132" s="5"/>
      <c r="H132" s="12">
        <f>IF(A132&lt;=Summary!$B$9,'Inv Growth-Later'!E135,0)</f>
        <v>0</v>
      </c>
      <c r="I132" s="12">
        <f>-(H132*Summary!$B$17*(Summary!$B$18+Summary!$B$19))</f>
        <v>0</v>
      </c>
      <c r="J132" s="12">
        <f t="shared" si="7"/>
        <v>0</v>
      </c>
      <c r="K132" s="12">
        <f>-PV(Summary!$B$5/12,A132,0,J132,0)</f>
        <v>0</v>
      </c>
      <c r="L132"/>
      <c r="M132" s="12">
        <f t="shared" si="8"/>
        <v>0</v>
      </c>
    </row>
    <row r="133" spans="1:13" x14ac:dyDescent="0.25">
      <c r="A133" s="3">
        <v>128</v>
      </c>
      <c r="B133" s="40">
        <f t="shared" si="9"/>
        <v>46569</v>
      </c>
      <c r="C133" s="41">
        <f>-'Loan-Extra Payments'!G137</f>
        <v>0</v>
      </c>
      <c r="D133" s="12">
        <f>-C133*(Summary!$B$12+Summary!$B$13)</f>
        <v>0</v>
      </c>
      <c r="E133" s="12">
        <f t="shared" si="6"/>
        <v>0</v>
      </c>
      <c r="F133" s="12">
        <f>-PV(Summary!$B$5/12,A133,0,E133,0)</f>
        <v>0</v>
      </c>
      <c r="G133" s="5"/>
      <c r="H133" s="12">
        <f>IF(A133&lt;=Summary!$B$9,'Inv Growth-Later'!E136,0)</f>
        <v>0</v>
      </c>
      <c r="I133" s="12">
        <f>-(H133*Summary!$B$17*(Summary!$B$18+Summary!$B$19))</f>
        <v>0</v>
      </c>
      <c r="J133" s="12">
        <f t="shared" si="7"/>
        <v>0</v>
      </c>
      <c r="K133" s="12">
        <f>-PV(Summary!$B$5/12,A133,0,J133,0)</f>
        <v>0</v>
      </c>
      <c r="L133"/>
      <c r="M133" s="12">
        <f t="shared" si="8"/>
        <v>0</v>
      </c>
    </row>
    <row r="134" spans="1:13" x14ac:dyDescent="0.25">
      <c r="A134" s="3">
        <v>129</v>
      </c>
      <c r="B134" s="40">
        <f t="shared" si="9"/>
        <v>46600</v>
      </c>
      <c r="C134" s="41">
        <f>-'Loan-Extra Payments'!G138</f>
        <v>0</v>
      </c>
      <c r="D134" s="12">
        <f>-C134*(Summary!$B$12+Summary!$B$13)</f>
        <v>0</v>
      </c>
      <c r="E134" s="12">
        <f t="shared" si="6"/>
        <v>0</v>
      </c>
      <c r="F134" s="12">
        <f>-PV(Summary!$B$5/12,A134,0,E134,0)</f>
        <v>0</v>
      </c>
      <c r="G134" s="5"/>
      <c r="H134" s="12">
        <f>IF(A134&lt;=Summary!$B$9,'Inv Growth-Later'!E137,0)</f>
        <v>0</v>
      </c>
      <c r="I134" s="12">
        <f>-(H134*Summary!$B$17*(Summary!$B$18+Summary!$B$19))</f>
        <v>0</v>
      </c>
      <c r="J134" s="12">
        <f t="shared" si="7"/>
        <v>0</v>
      </c>
      <c r="K134" s="12">
        <f>-PV(Summary!$B$5/12,A134,0,J134,0)</f>
        <v>0</v>
      </c>
      <c r="L134"/>
      <c r="M134" s="12">
        <f t="shared" si="8"/>
        <v>0</v>
      </c>
    </row>
    <row r="135" spans="1:13" x14ac:dyDescent="0.25">
      <c r="A135" s="3">
        <v>130</v>
      </c>
      <c r="B135" s="40">
        <f t="shared" si="9"/>
        <v>46631</v>
      </c>
      <c r="C135" s="41">
        <f>-'Loan-Extra Payments'!G139</f>
        <v>0</v>
      </c>
      <c r="D135" s="12">
        <f>-C135*(Summary!$B$12+Summary!$B$13)</f>
        <v>0</v>
      </c>
      <c r="E135" s="12">
        <f t="shared" ref="E135:E198" si="10">SUM(C135:D135)</f>
        <v>0</v>
      </c>
      <c r="F135" s="12">
        <f>-PV(Summary!$B$5/12,A135,0,E135,0)</f>
        <v>0</v>
      </c>
      <c r="G135" s="5"/>
      <c r="H135" s="12">
        <f>IF(A135&lt;=Summary!$B$9,'Inv Growth-Later'!E138,0)</f>
        <v>0</v>
      </c>
      <c r="I135" s="12">
        <f>-(H135*Summary!$B$17*(Summary!$B$18+Summary!$B$19))</f>
        <v>0</v>
      </c>
      <c r="J135" s="12">
        <f t="shared" ref="J135:J198" si="11">SUM(H135:I135)</f>
        <v>0</v>
      </c>
      <c r="K135" s="12">
        <f>-PV(Summary!$B$5/12,A135,0,J135,0)</f>
        <v>0</v>
      </c>
      <c r="L135"/>
      <c r="M135" s="12">
        <f t="shared" ref="M135:M198" si="12">F135+K135</f>
        <v>0</v>
      </c>
    </row>
    <row r="136" spans="1:13" x14ac:dyDescent="0.25">
      <c r="A136" s="3">
        <v>131</v>
      </c>
      <c r="B136" s="40">
        <f t="shared" ref="B136:B199" si="13">EDATE(B135,1)</f>
        <v>46661</v>
      </c>
      <c r="C136" s="41">
        <f>-'Loan-Extra Payments'!G140</f>
        <v>0</v>
      </c>
      <c r="D136" s="12">
        <f>-C136*(Summary!$B$12+Summary!$B$13)</f>
        <v>0</v>
      </c>
      <c r="E136" s="12">
        <f t="shared" si="10"/>
        <v>0</v>
      </c>
      <c r="F136" s="12">
        <f>-PV(Summary!$B$5/12,A136,0,E136,0)</f>
        <v>0</v>
      </c>
      <c r="G136" s="5"/>
      <c r="H136" s="12">
        <f>IF(A136&lt;=Summary!$B$9,'Inv Growth-Later'!E139,0)</f>
        <v>0</v>
      </c>
      <c r="I136" s="12">
        <f>-(H136*Summary!$B$17*(Summary!$B$18+Summary!$B$19))</f>
        <v>0</v>
      </c>
      <c r="J136" s="12">
        <f t="shared" si="11"/>
        <v>0</v>
      </c>
      <c r="K136" s="12">
        <f>-PV(Summary!$B$5/12,A136,0,J136,0)</f>
        <v>0</v>
      </c>
      <c r="L136"/>
      <c r="M136" s="12">
        <f t="shared" si="12"/>
        <v>0</v>
      </c>
    </row>
    <row r="137" spans="1:13" x14ac:dyDescent="0.25">
      <c r="A137" s="3">
        <v>132</v>
      </c>
      <c r="B137" s="40">
        <f t="shared" si="13"/>
        <v>46692</v>
      </c>
      <c r="C137" s="41">
        <f>-'Loan-Extra Payments'!G141</f>
        <v>0</v>
      </c>
      <c r="D137" s="12">
        <f>-C137*(Summary!$B$12+Summary!$B$13)</f>
        <v>0</v>
      </c>
      <c r="E137" s="12">
        <f t="shared" si="10"/>
        <v>0</v>
      </c>
      <c r="F137" s="12">
        <f>-PV(Summary!$B$5/12,A137,0,E137,0)</f>
        <v>0</v>
      </c>
      <c r="G137" s="5"/>
      <c r="H137" s="12">
        <f>IF(A137&lt;=Summary!$B$9,'Inv Growth-Later'!E140,0)</f>
        <v>0</v>
      </c>
      <c r="I137" s="12">
        <f>-(H137*Summary!$B$17*(Summary!$B$18+Summary!$B$19))</f>
        <v>0</v>
      </c>
      <c r="J137" s="12">
        <f t="shared" si="11"/>
        <v>0</v>
      </c>
      <c r="K137" s="12">
        <f>-PV(Summary!$B$5/12,A137,0,J137,0)</f>
        <v>0</v>
      </c>
      <c r="L137"/>
      <c r="M137" s="12">
        <f t="shared" si="12"/>
        <v>0</v>
      </c>
    </row>
    <row r="138" spans="1:13" x14ac:dyDescent="0.25">
      <c r="A138" s="3">
        <v>133</v>
      </c>
      <c r="B138" s="40">
        <f t="shared" si="13"/>
        <v>46722</v>
      </c>
      <c r="C138" s="41">
        <f>-'Loan-Extra Payments'!G142</f>
        <v>0</v>
      </c>
      <c r="D138" s="12">
        <f>-C138*(Summary!$B$12+Summary!$B$13)</f>
        <v>0</v>
      </c>
      <c r="E138" s="12">
        <f t="shared" si="10"/>
        <v>0</v>
      </c>
      <c r="F138" s="12">
        <f>-PV(Summary!$B$5/12,A138,0,E138,0)</f>
        <v>0</v>
      </c>
      <c r="G138" s="5"/>
      <c r="H138" s="12">
        <f>IF(A138&lt;=Summary!$B$9,'Inv Growth-Later'!E141,0)</f>
        <v>0</v>
      </c>
      <c r="I138" s="12">
        <f>-(H138*Summary!$B$17*(Summary!$B$18+Summary!$B$19))</f>
        <v>0</v>
      </c>
      <c r="J138" s="12">
        <f t="shared" si="11"/>
        <v>0</v>
      </c>
      <c r="K138" s="12">
        <f>-PV(Summary!$B$5/12,A138,0,J138,0)</f>
        <v>0</v>
      </c>
      <c r="L138"/>
      <c r="M138" s="12">
        <f t="shared" si="12"/>
        <v>0</v>
      </c>
    </row>
    <row r="139" spans="1:13" x14ac:dyDescent="0.25">
      <c r="A139" s="3">
        <v>134</v>
      </c>
      <c r="B139" s="40">
        <f t="shared" si="13"/>
        <v>46753</v>
      </c>
      <c r="C139" s="41">
        <f>-'Loan-Extra Payments'!G143</f>
        <v>0</v>
      </c>
      <c r="D139" s="12">
        <f>-C139*(Summary!$B$12+Summary!$B$13)</f>
        <v>0</v>
      </c>
      <c r="E139" s="12">
        <f t="shared" si="10"/>
        <v>0</v>
      </c>
      <c r="F139" s="12">
        <f>-PV(Summary!$B$5/12,A139,0,E139,0)</f>
        <v>0</v>
      </c>
      <c r="G139" s="5"/>
      <c r="H139" s="12">
        <f>IF(A139&lt;=Summary!$B$9,'Inv Growth-Later'!E142,0)</f>
        <v>0</v>
      </c>
      <c r="I139" s="12">
        <f>-(H139*Summary!$B$17*(Summary!$B$18+Summary!$B$19))</f>
        <v>0</v>
      </c>
      <c r="J139" s="12">
        <f t="shared" si="11"/>
        <v>0</v>
      </c>
      <c r="K139" s="12">
        <f>-PV(Summary!$B$5/12,A139,0,J139,0)</f>
        <v>0</v>
      </c>
      <c r="L139"/>
      <c r="M139" s="12">
        <f t="shared" si="12"/>
        <v>0</v>
      </c>
    </row>
    <row r="140" spans="1:13" x14ac:dyDescent="0.25">
      <c r="A140" s="3">
        <v>135</v>
      </c>
      <c r="B140" s="40">
        <f t="shared" si="13"/>
        <v>46784</v>
      </c>
      <c r="C140" s="41">
        <f>-'Loan-Extra Payments'!G144</f>
        <v>0</v>
      </c>
      <c r="D140" s="12">
        <f>-C140*(Summary!$B$12+Summary!$B$13)</f>
        <v>0</v>
      </c>
      <c r="E140" s="12">
        <f t="shared" si="10"/>
        <v>0</v>
      </c>
      <c r="F140" s="12">
        <f>-PV(Summary!$B$5/12,A140,0,E140,0)</f>
        <v>0</v>
      </c>
      <c r="G140" s="5"/>
      <c r="H140" s="12">
        <f>IF(A140&lt;=Summary!$B$9,'Inv Growth-Later'!E143,0)</f>
        <v>0</v>
      </c>
      <c r="I140" s="12">
        <f>-(H140*Summary!$B$17*(Summary!$B$18+Summary!$B$19))</f>
        <v>0</v>
      </c>
      <c r="J140" s="12">
        <f t="shared" si="11"/>
        <v>0</v>
      </c>
      <c r="K140" s="12">
        <f>-PV(Summary!$B$5/12,A140,0,J140,0)</f>
        <v>0</v>
      </c>
      <c r="L140"/>
      <c r="M140" s="12">
        <f t="shared" si="12"/>
        <v>0</v>
      </c>
    </row>
    <row r="141" spans="1:13" x14ac:dyDescent="0.25">
      <c r="A141" s="3">
        <v>136</v>
      </c>
      <c r="B141" s="40">
        <f t="shared" si="13"/>
        <v>46813</v>
      </c>
      <c r="C141" s="41">
        <f>-'Loan-Extra Payments'!G145</f>
        <v>0</v>
      </c>
      <c r="D141" s="12">
        <f>-C141*(Summary!$B$12+Summary!$B$13)</f>
        <v>0</v>
      </c>
      <c r="E141" s="12">
        <f t="shared" si="10"/>
        <v>0</v>
      </c>
      <c r="F141" s="12">
        <f>-PV(Summary!$B$5/12,A141,0,E141,0)</f>
        <v>0</v>
      </c>
      <c r="G141" s="5"/>
      <c r="H141" s="12">
        <f>IF(A141&lt;=Summary!$B$9,'Inv Growth-Later'!E144,0)</f>
        <v>0</v>
      </c>
      <c r="I141" s="12">
        <f>-(H141*Summary!$B$17*(Summary!$B$18+Summary!$B$19))</f>
        <v>0</v>
      </c>
      <c r="J141" s="12">
        <f t="shared" si="11"/>
        <v>0</v>
      </c>
      <c r="K141" s="12">
        <f>-PV(Summary!$B$5/12,A141,0,J141,0)</f>
        <v>0</v>
      </c>
      <c r="L141"/>
      <c r="M141" s="12">
        <f t="shared" si="12"/>
        <v>0</v>
      </c>
    </row>
    <row r="142" spans="1:13" x14ac:dyDescent="0.25">
      <c r="A142" s="3">
        <v>137</v>
      </c>
      <c r="B142" s="40">
        <f t="shared" si="13"/>
        <v>46844</v>
      </c>
      <c r="C142" s="41">
        <f>-'Loan-Extra Payments'!G146</f>
        <v>0</v>
      </c>
      <c r="D142" s="12">
        <f>-C142*(Summary!$B$12+Summary!$B$13)</f>
        <v>0</v>
      </c>
      <c r="E142" s="12">
        <f t="shared" si="10"/>
        <v>0</v>
      </c>
      <c r="F142" s="12">
        <f>-PV(Summary!$B$5/12,A142,0,E142,0)</f>
        <v>0</v>
      </c>
      <c r="G142" s="5"/>
      <c r="H142" s="12">
        <f>IF(A142&lt;=Summary!$B$9,'Inv Growth-Later'!E145,0)</f>
        <v>0</v>
      </c>
      <c r="I142" s="12">
        <f>-(H142*Summary!$B$17*(Summary!$B$18+Summary!$B$19))</f>
        <v>0</v>
      </c>
      <c r="J142" s="12">
        <f t="shared" si="11"/>
        <v>0</v>
      </c>
      <c r="K142" s="12">
        <f>-PV(Summary!$B$5/12,A142,0,J142,0)</f>
        <v>0</v>
      </c>
      <c r="L142"/>
      <c r="M142" s="12">
        <f t="shared" si="12"/>
        <v>0</v>
      </c>
    </row>
    <row r="143" spans="1:13" x14ac:dyDescent="0.25">
      <c r="A143" s="3">
        <v>138</v>
      </c>
      <c r="B143" s="40">
        <f t="shared" si="13"/>
        <v>46874</v>
      </c>
      <c r="C143" s="41">
        <f>-'Loan-Extra Payments'!G147</f>
        <v>0</v>
      </c>
      <c r="D143" s="12">
        <f>-C143*(Summary!$B$12+Summary!$B$13)</f>
        <v>0</v>
      </c>
      <c r="E143" s="12">
        <f t="shared" si="10"/>
        <v>0</v>
      </c>
      <c r="F143" s="12">
        <f>-PV(Summary!$B$5/12,A143,0,E143,0)</f>
        <v>0</v>
      </c>
      <c r="G143" s="5"/>
      <c r="H143" s="12">
        <f>IF(A143&lt;=Summary!$B$9,'Inv Growth-Later'!E146,0)</f>
        <v>0</v>
      </c>
      <c r="I143" s="12">
        <f>-(H143*Summary!$B$17*(Summary!$B$18+Summary!$B$19))</f>
        <v>0</v>
      </c>
      <c r="J143" s="12">
        <f t="shared" si="11"/>
        <v>0</v>
      </c>
      <c r="K143" s="12">
        <f>-PV(Summary!$B$5/12,A143,0,J143,0)</f>
        <v>0</v>
      </c>
      <c r="L143"/>
      <c r="M143" s="12">
        <f t="shared" si="12"/>
        <v>0</v>
      </c>
    </row>
    <row r="144" spans="1:13" x14ac:dyDescent="0.25">
      <c r="A144" s="3">
        <v>139</v>
      </c>
      <c r="B144" s="40">
        <f t="shared" si="13"/>
        <v>46905</v>
      </c>
      <c r="C144" s="41">
        <f>-'Loan-Extra Payments'!G148</f>
        <v>0</v>
      </c>
      <c r="D144" s="12">
        <f>-C144*(Summary!$B$12+Summary!$B$13)</f>
        <v>0</v>
      </c>
      <c r="E144" s="12">
        <f t="shared" si="10"/>
        <v>0</v>
      </c>
      <c r="F144" s="12">
        <f>-PV(Summary!$B$5/12,A144,0,E144,0)</f>
        <v>0</v>
      </c>
      <c r="G144" s="5"/>
      <c r="H144" s="12">
        <f>IF(A144&lt;=Summary!$B$9,'Inv Growth-Later'!E147,0)</f>
        <v>0</v>
      </c>
      <c r="I144" s="12">
        <f>-(H144*Summary!$B$17*(Summary!$B$18+Summary!$B$19))</f>
        <v>0</v>
      </c>
      <c r="J144" s="12">
        <f t="shared" si="11"/>
        <v>0</v>
      </c>
      <c r="K144" s="12">
        <f>-PV(Summary!$B$5/12,A144,0,J144,0)</f>
        <v>0</v>
      </c>
      <c r="L144"/>
      <c r="M144" s="12">
        <f t="shared" si="12"/>
        <v>0</v>
      </c>
    </row>
    <row r="145" spans="1:13" x14ac:dyDescent="0.25">
      <c r="A145" s="3">
        <v>140</v>
      </c>
      <c r="B145" s="40">
        <f t="shared" si="13"/>
        <v>46935</v>
      </c>
      <c r="C145" s="41">
        <f>-'Loan-Extra Payments'!G149</f>
        <v>0</v>
      </c>
      <c r="D145" s="12">
        <f>-C145*(Summary!$B$12+Summary!$B$13)</f>
        <v>0</v>
      </c>
      <c r="E145" s="12">
        <f t="shared" si="10"/>
        <v>0</v>
      </c>
      <c r="F145" s="12">
        <f>-PV(Summary!$B$5/12,A145,0,E145,0)</f>
        <v>0</v>
      </c>
      <c r="G145" s="5"/>
      <c r="H145" s="12">
        <f>IF(A145&lt;=Summary!$B$9,'Inv Growth-Later'!E148,0)</f>
        <v>0</v>
      </c>
      <c r="I145" s="12">
        <f>-(H145*Summary!$B$17*(Summary!$B$18+Summary!$B$19))</f>
        <v>0</v>
      </c>
      <c r="J145" s="12">
        <f t="shared" si="11"/>
        <v>0</v>
      </c>
      <c r="K145" s="12">
        <f>-PV(Summary!$B$5/12,A145,0,J145,0)</f>
        <v>0</v>
      </c>
      <c r="L145"/>
      <c r="M145" s="12">
        <f t="shared" si="12"/>
        <v>0</v>
      </c>
    </row>
    <row r="146" spans="1:13" x14ac:dyDescent="0.25">
      <c r="A146" s="3">
        <v>141</v>
      </c>
      <c r="B146" s="40">
        <f t="shared" si="13"/>
        <v>46966</v>
      </c>
      <c r="C146" s="41">
        <f>-'Loan-Extra Payments'!G150</f>
        <v>0</v>
      </c>
      <c r="D146" s="12">
        <f>-C146*(Summary!$B$12+Summary!$B$13)</f>
        <v>0</v>
      </c>
      <c r="E146" s="12">
        <f t="shared" si="10"/>
        <v>0</v>
      </c>
      <c r="F146" s="12">
        <f>-PV(Summary!$B$5/12,A146,0,E146,0)</f>
        <v>0</v>
      </c>
      <c r="G146" s="5"/>
      <c r="H146" s="12">
        <f>IF(A146&lt;=Summary!$B$9,'Inv Growth-Later'!E149,0)</f>
        <v>0</v>
      </c>
      <c r="I146" s="12">
        <f>-(H146*Summary!$B$17*(Summary!$B$18+Summary!$B$19))</f>
        <v>0</v>
      </c>
      <c r="J146" s="12">
        <f t="shared" si="11"/>
        <v>0</v>
      </c>
      <c r="K146" s="12">
        <f>-PV(Summary!$B$5/12,A146,0,J146,0)</f>
        <v>0</v>
      </c>
      <c r="L146"/>
      <c r="M146" s="12">
        <f t="shared" si="12"/>
        <v>0</v>
      </c>
    </row>
    <row r="147" spans="1:13" x14ac:dyDescent="0.25">
      <c r="A147" s="3">
        <v>142</v>
      </c>
      <c r="B147" s="40">
        <f t="shared" si="13"/>
        <v>46997</v>
      </c>
      <c r="C147" s="41">
        <f>-'Loan-Extra Payments'!G151</f>
        <v>0</v>
      </c>
      <c r="D147" s="12">
        <f>-C147*(Summary!$B$12+Summary!$B$13)</f>
        <v>0</v>
      </c>
      <c r="E147" s="12">
        <f t="shared" si="10"/>
        <v>0</v>
      </c>
      <c r="F147" s="12">
        <f>-PV(Summary!$B$5/12,A147,0,E147,0)</f>
        <v>0</v>
      </c>
      <c r="G147" s="5"/>
      <c r="H147" s="12">
        <f>IF(A147&lt;=Summary!$B$9,'Inv Growth-Later'!E150,0)</f>
        <v>0</v>
      </c>
      <c r="I147" s="12">
        <f>-(H147*Summary!$B$17*(Summary!$B$18+Summary!$B$19))</f>
        <v>0</v>
      </c>
      <c r="J147" s="12">
        <f t="shared" si="11"/>
        <v>0</v>
      </c>
      <c r="K147" s="12">
        <f>-PV(Summary!$B$5/12,A147,0,J147,0)</f>
        <v>0</v>
      </c>
      <c r="L147"/>
      <c r="M147" s="12">
        <f t="shared" si="12"/>
        <v>0</v>
      </c>
    </row>
    <row r="148" spans="1:13" x14ac:dyDescent="0.25">
      <c r="A148" s="3">
        <v>143</v>
      </c>
      <c r="B148" s="40">
        <f t="shared" si="13"/>
        <v>47027</v>
      </c>
      <c r="C148" s="41">
        <f>-'Loan-Extra Payments'!G152</f>
        <v>0</v>
      </c>
      <c r="D148" s="12">
        <f>-C148*(Summary!$B$12+Summary!$B$13)</f>
        <v>0</v>
      </c>
      <c r="E148" s="12">
        <f t="shared" si="10"/>
        <v>0</v>
      </c>
      <c r="F148" s="12">
        <f>-PV(Summary!$B$5/12,A148,0,E148,0)</f>
        <v>0</v>
      </c>
      <c r="G148" s="5"/>
      <c r="H148" s="12">
        <f>IF(A148&lt;=Summary!$B$9,'Inv Growth-Later'!E151,0)</f>
        <v>0</v>
      </c>
      <c r="I148" s="12">
        <f>-(H148*Summary!$B$17*(Summary!$B$18+Summary!$B$19))</f>
        <v>0</v>
      </c>
      <c r="J148" s="12">
        <f t="shared" si="11"/>
        <v>0</v>
      </c>
      <c r="K148" s="12">
        <f>-PV(Summary!$B$5/12,A148,0,J148,0)</f>
        <v>0</v>
      </c>
      <c r="L148"/>
      <c r="M148" s="12">
        <f t="shared" si="12"/>
        <v>0</v>
      </c>
    </row>
    <row r="149" spans="1:13" x14ac:dyDescent="0.25">
      <c r="A149" s="3">
        <v>144</v>
      </c>
      <c r="B149" s="40">
        <f t="shared" si="13"/>
        <v>47058</v>
      </c>
      <c r="C149" s="41">
        <f>-'Loan-Extra Payments'!G153</f>
        <v>0</v>
      </c>
      <c r="D149" s="12">
        <f>-C149*(Summary!$B$12+Summary!$B$13)</f>
        <v>0</v>
      </c>
      <c r="E149" s="12">
        <f t="shared" si="10"/>
        <v>0</v>
      </c>
      <c r="F149" s="12">
        <f>-PV(Summary!$B$5/12,A149,0,E149,0)</f>
        <v>0</v>
      </c>
      <c r="G149" s="5"/>
      <c r="H149" s="12">
        <f>IF(A149&lt;=Summary!$B$9,'Inv Growth-Later'!E152,0)</f>
        <v>0</v>
      </c>
      <c r="I149" s="12">
        <f>-(H149*Summary!$B$17*(Summary!$B$18+Summary!$B$19))</f>
        <v>0</v>
      </c>
      <c r="J149" s="12">
        <f t="shared" si="11"/>
        <v>0</v>
      </c>
      <c r="K149" s="12">
        <f>-PV(Summary!$B$5/12,A149,0,J149,0)</f>
        <v>0</v>
      </c>
      <c r="L149"/>
      <c r="M149" s="12">
        <f t="shared" si="12"/>
        <v>0</v>
      </c>
    </row>
    <row r="150" spans="1:13" x14ac:dyDescent="0.25">
      <c r="A150" s="3">
        <v>145</v>
      </c>
      <c r="B150" s="40">
        <f t="shared" si="13"/>
        <v>47088</v>
      </c>
      <c r="C150" s="41">
        <f>-'Loan-Extra Payments'!G154</f>
        <v>0</v>
      </c>
      <c r="D150" s="12">
        <f>-C150*(Summary!$B$12+Summary!$B$13)</f>
        <v>0</v>
      </c>
      <c r="E150" s="12">
        <f t="shared" si="10"/>
        <v>0</v>
      </c>
      <c r="F150" s="12">
        <f>-PV(Summary!$B$5/12,A150,0,E150,0)</f>
        <v>0</v>
      </c>
      <c r="G150" s="5"/>
      <c r="H150" s="12">
        <f>IF(A150&lt;=Summary!$B$9,'Inv Growth-Later'!E153,0)</f>
        <v>0</v>
      </c>
      <c r="I150" s="12">
        <f>-(H150*Summary!$B$17*(Summary!$B$18+Summary!$B$19))</f>
        <v>0</v>
      </c>
      <c r="J150" s="12">
        <f t="shared" si="11"/>
        <v>0</v>
      </c>
      <c r="K150" s="12">
        <f>-PV(Summary!$B$5/12,A150,0,J150,0)</f>
        <v>0</v>
      </c>
      <c r="L150"/>
      <c r="M150" s="12">
        <f t="shared" si="12"/>
        <v>0</v>
      </c>
    </row>
    <row r="151" spans="1:13" x14ac:dyDescent="0.25">
      <c r="A151" s="3">
        <v>146</v>
      </c>
      <c r="B151" s="40">
        <f t="shared" si="13"/>
        <v>47119</v>
      </c>
      <c r="C151" s="41">
        <f>-'Loan-Extra Payments'!G155</f>
        <v>0</v>
      </c>
      <c r="D151" s="12">
        <f>-C151*(Summary!$B$12+Summary!$B$13)</f>
        <v>0</v>
      </c>
      <c r="E151" s="12">
        <f t="shared" si="10"/>
        <v>0</v>
      </c>
      <c r="F151" s="12">
        <f>-PV(Summary!$B$5/12,A151,0,E151,0)</f>
        <v>0</v>
      </c>
      <c r="G151" s="5"/>
      <c r="H151" s="12">
        <f>IF(A151&lt;=Summary!$B$9,'Inv Growth-Later'!E154,0)</f>
        <v>0</v>
      </c>
      <c r="I151" s="12">
        <f>-(H151*Summary!$B$17*(Summary!$B$18+Summary!$B$19))</f>
        <v>0</v>
      </c>
      <c r="J151" s="12">
        <f t="shared" si="11"/>
        <v>0</v>
      </c>
      <c r="K151" s="12">
        <f>-PV(Summary!$B$5/12,A151,0,J151,0)</f>
        <v>0</v>
      </c>
      <c r="L151"/>
      <c r="M151" s="12">
        <f t="shared" si="12"/>
        <v>0</v>
      </c>
    </row>
    <row r="152" spans="1:13" x14ac:dyDescent="0.25">
      <c r="A152" s="3">
        <v>147</v>
      </c>
      <c r="B152" s="40">
        <f t="shared" si="13"/>
        <v>47150</v>
      </c>
      <c r="C152" s="41">
        <f>-'Loan-Extra Payments'!G156</f>
        <v>0</v>
      </c>
      <c r="D152" s="12">
        <f>-C152*(Summary!$B$12+Summary!$B$13)</f>
        <v>0</v>
      </c>
      <c r="E152" s="12">
        <f t="shared" si="10"/>
        <v>0</v>
      </c>
      <c r="F152" s="12">
        <f>-PV(Summary!$B$5/12,A152,0,E152,0)</f>
        <v>0</v>
      </c>
      <c r="G152" s="5"/>
      <c r="H152" s="12">
        <f>IF(A152&lt;=Summary!$B$9,'Inv Growth-Later'!E155,0)</f>
        <v>0</v>
      </c>
      <c r="I152" s="12">
        <f>-(H152*Summary!$B$17*(Summary!$B$18+Summary!$B$19))</f>
        <v>0</v>
      </c>
      <c r="J152" s="12">
        <f t="shared" si="11"/>
        <v>0</v>
      </c>
      <c r="K152" s="12">
        <f>-PV(Summary!$B$5/12,A152,0,J152,0)</f>
        <v>0</v>
      </c>
      <c r="L152"/>
      <c r="M152" s="12">
        <f t="shared" si="12"/>
        <v>0</v>
      </c>
    </row>
    <row r="153" spans="1:13" x14ac:dyDescent="0.25">
      <c r="A153" s="3">
        <v>148</v>
      </c>
      <c r="B153" s="40">
        <f t="shared" si="13"/>
        <v>47178</v>
      </c>
      <c r="C153" s="41">
        <f>-'Loan-Extra Payments'!G157</f>
        <v>0</v>
      </c>
      <c r="D153" s="12">
        <f>-C153*(Summary!$B$12+Summary!$B$13)</f>
        <v>0</v>
      </c>
      <c r="E153" s="12">
        <f t="shared" si="10"/>
        <v>0</v>
      </c>
      <c r="F153" s="12">
        <f>-PV(Summary!$B$5/12,A153,0,E153,0)</f>
        <v>0</v>
      </c>
      <c r="G153" s="5"/>
      <c r="H153" s="12">
        <f>IF(A153&lt;=Summary!$B$9,'Inv Growth-Later'!E156,0)</f>
        <v>0</v>
      </c>
      <c r="I153" s="12">
        <f>-(H153*Summary!$B$17*(Summary!$B$18+Summary!$B$19))</f>
        <v>0</v>
      </c>
      <c r="J153" s="12">
        <f t="shared" si="11"/>
        <v>0</v>
      </c>
      <c r="K153" s="12">
        <f>-PV(Summary!$B$5/12,A153,0,J153,0)</f>
        <v>0</v>
      </c>
      <c r="L153"/>
      <c r="M153" s="12">
        <f t="shared" si="12"/>
        <v>0</v>
      </c>
    </row>
    <row r="154" spans="1:13" x14ac:dyDescent="0.25">
      <c r="A154" s="3">
        <v>149</v>
      </c>
      <c r="B154" s="40">
        <f t="shared" si="13"/>
        <v>47209</v>
      </c>
      <c r="C154" s="41">
        <f>-'Loan-Extra Payments'!G158</f>
        <v>0</v>
      </c>
      <c r="D154" s="12">
        <f>-C154*(Summary!$B$12+Summary!$B$13)</f>
        <v>0</v>
      </c>
      <c r="E154" s="12">
        <f t="shared" si="10"/>
        <v>0</v>
      </c>
      <c r="F154" s="12">
        <f>-PV(Summary!$B$5/12,A154,0,E154,0)</f>
        <v>0</v>
      </c>
      <c r="G154" s="5"/>
      <c r="H154" s="12">
        <f>IF(A154&lt;=Summary!$B$9,'Inv Growth-Later'!E157,0)</f>
        <v>0</v>
      </c>
      <c r="I154" s="12">
        <f>-(H154*Summary!$B$17*(Summary!$B$18+Summary!$B$19))</f>
        <v>0</v>
      </c>
      <c r="J154" s="12">
        <f t="shared" si="11"/>
        <v>0</v>
      </c>
      <c r="K154" s="12">
        <f>-PV(Summary!$B$5/12,A154,0,J154,0)</f>
        <v>0</v>
      </c>
      <c r="L154"/>
      <c r="M154" s="12">
        <f t="shared" si="12"/>
        <v>0</v>
      </c>
    </row>
    <row r="155" spans="1:13" x14ac:dyDescent="0.25">
      <c r="A155" s="3">
        <v>150</v>
      </c>
      <c r="B155" s="40">
        <f t="shared" si="13"/>
        <v>47239</v>
      </c>
      <c r="C155" s="41">
        <f>-'Loan-Extra Payments'!G159</f>
        <v>0</v>
      </c>
      <c r="D155" s="12">
        <f>-C155*(Summary!$B$12+Summary!$B$13)</f>
        <v>0</v>
      </c>
      <c r="E155" s="12">
        <f t="shared" si="10"/>
        <v>0</v>
      </c>
      <c r="F155" s="12">
        <f>-PV(Summary!$B$5/12,A155,0,E155,0)</f>
        <v>0</v>
      </c>
      <c r="G155" s="5"/>
      <c r="H155" s="12">
        <f>IF(A155&lt;=Summary!$B$9,'Inv Growth-Later'!E158,0)</f>
        <v>0</v>
      </c>
      <c r="I155" s="12">
        <f>-(H155*Summary!$B$17*(Summary!$B$18+Summary!$B$19))</f>
        <v>0</v>
      </c>
      <c r="J155" s="12">
        <f t="shared" si="11"/>
        <v>0</v>
      </c>
      <c r="K155" s="12">
        <f>-PV(Summary!$B$5/12,A155,0,J155,0)</f>
        <v>0</v>
      </c>
      <c r="L155"/>
      <c r="M155" s="12">
        <f t="shared" si="12"/>
        <v>0</v>
      </c>
    </row>
    <row r="156" spans="1:13" x14ac:dyDescent="0.25">
      <c r="A156" s="3">
        <v>151</v>
      </c>
      <c r="B156" s="40">
        <f t="shared" si="13"/>
        <v>47270</v>
      </c>
      <c r="C156" s="41">
        <f>-'Loan-Extra Payments'!G160</f>
        <v>0</v>
      </c>
      <c r="D156" s="12">
        <f>-C156*(Summary!$B$12+Summary!$B$13)</f>
        <v>0</v>
      </c>
      <c r="E156" s="12">
        <f t="shared" si="10"/>
        <v>0</v>
      </c>
      <c r="F156" s="12">
        <f>-PV(Summary!$B$5/12,A156,0,E156,0)</f>
        <v>0</v>
      </c>
      <c r="G156" s="5"/>
      <c r="H156" s="12">
        <f>IF(A156&lt;=Summary!$B$9,'Inv Growth-Later'!E159,0)</f>
        <v>0</v>
      </c>
      <c r="I156" s="12">
        <f>-(H156*Summary!$B$17*(Summary!$B$18+Summary!$B$19))</f>
        <v>0</v>
      </c>
      <c r="J156" s="12">
        <f t="shared" si="11"/>
        <v>0</v>
      </c>
      <c r="K156" s="12">
        <f>-PV(Summary!$B$5/12,A156,0,J156,0)</f>
        <v>0</v>
      </c>
      <c r="L156"/>
      <c r="M156" s="12">
        <f t="shared" si="12"/>
        <v>0</v>
      </c>
    </row>
    <row r="157" spans="1:13" x14ac:dyDescent="0.25">
      <c r="A157" s="3">
        <v>152</v>
      </c>
      <c r="B157" s="40">
        <f t="shared" si="13"/>
        <v>47300</v>
      </c>
      <c r="C157" s="41">
        <f>-'Loan-Extra Payments'!G161</f>
        <v>0</v>
      </c>
      <c r="D157" s="12">
        <f>-C157*(Summary!$B$12+Summary!$B$13)</f>
        <v>0</v>
      </c>
      <c r="E157" s="12">
        <f t="shared" si="10"/>
        <v>0</v>
      </c>
      <c r="F157" s="12">
        <f>-PV(Summary!$B$5/12,A157,0,E157,0)</f>
        <v>0</v>
      </c>
      <c r="G157" s="5"/>
      <c r="H157" s="12">
        <f>IF(A157&lt;=Summary!$B$9,'Inv Growth-Later'!E160,0)</f>
        <v>0</v>
      </c>
      <c r="I157" s="12">
        <f>-(H157*Summary!$B$17*(Summary!$B$18+Summary!$B$19))</f>
        <v>0</v>
      </c>
      <c r="J157" s="12">
        <f t="shared" si="11"/>
        <v>0</v>
      </c>
      <c r="K157" s="12">
        <f>-PV(Summary!$B$5/12,A157,0,J157,0)</f>
        <v>0</v>
      </c>
      <c r="L157"/>
      <c r="M157" s="12">
        <f t="shared" si="12"/>
        <v>0</v>
      </c>
    </row>
    <row r="158" spans="1:13" x14ac:dyDescent="0.25">
      <c r="A158" s="3">
        <v>153</v>
      </c>
      <c r="B158" s="40">
        <f t="shared" si="13"/>
        <v>47331</v>
      </c>
      <c r="C158" s="41">
        <f>-'Loan-Extra Payments'!G162</f>
        <v>0</v>
      </c>
      <c r="D158" s="12">
        <f>-C158*(Summary!$B$12+Summary!$B$13)</f>
        <v>0</v>
      </c>
      <c r="E158" s="12">
        <f t="shared" si="10"/>
        <v>0</v>
      </c>
      <c r="F158" s="12">
        <f>-PV(Summary!$B$5/12,A158,0,E158,0)</f>
        <v>0</v>
      </c>
      <c r="G158" s="5"/>
      <c r="H158" s="12">
        <f>IF(A158&lt;=Summary!$B$9,'Inv Growth-Later'!E161,0)</f>
        <v>0</v>
      </c>
      <c r="I158" s="12">
        <f>-(H158*Summary!$B$17*(Summary!$B$18+Summary!$B$19))</f>
        <v>0</v>
      </c>
      <c r="J158" s="12">
        <f t="shared" si="11"/>
        <v>0</v>
      </c>
      <c r="K158" s="12">
        <f>-PV(Summary!$B$5/12,A158,0,J158,0)</f>
        <v>0</v>
      </c>
      <c r="L158"/>
      <c r="M158" s="12">
        <f t="shared" si="12"/>
        <v>0</v>
      </c>
    </row>
    <row r="159" spans="1:13" x14ac:dyDescent="0.25">
      <c r="A159" s="3">
        <v>154</v>
      </c>
      <c r="B159" s="40">
        <f t="shared" si="13"/>
        <v>47362</v>
      </c>
      <c r="C159" s="41">
        <f>-'Loan-Extra Payments'!G163</f>
        <v>0</v>
      </c>
      <c r="D159" s="12">
        <f>-C159*(Summary!$B$12+Summary!$B$13)</f>
        <v>0</v>
      </c>
      <c r="E159" s="12">
        <f t="shared" si="10"/>
        <v>0</v>
      </c>
      <c r="F159" s="12">
        <f>-PV(Summary!$B$5/12,A159,0,E159,0)</f>
        <v>0</v>
      </c>
      <c r="G159" s="5"/>
      <c r="H159" s="12">
        <f>IF(A159&lt;=Summary!$B$9,'Inv Growth-Later'!E162,0)</f>
        <v>0</v>
      </c>
      <c r="I159" s="12">
        <f>-(H159*Summary!$B$17*(Summary!$B$18+Summary!$B$19))</f>
        <v>0</v>
      </c>
      <c r="J159" s="12">
        <f t="shared" si="11"/>
        <v>0</v>
      </c>
      <c r="K159" s="12">
        <f>-PV(Summary!$B$5/12,A159,0,J159,0)</f>
        <v>0</v>
      </c>
      <c r="L159"/>
      <c r="M159" s="12">
        <f t="shared" si="12"/>
        <v>0</v>
      </c>
    </row>
    <row r="160" spans="1:13" x14ac:dyDescent="0.25">
      <c r="A160" s="3">
        <v>155</v>
      </c>
      <c r="B160" s="40">
        <f t="shared" si="13"/>
        <v>47392</v>
      </c>
      <c r="C160" s="41">
        <f>-'Loan-Extra Payments'!G164</f>
        <v>0</v>
      </c>
      <c r="D160" s="12">
        <f>-C160*(Summary!$B$12+Summary!$B$13)</f>
        <v>0</v>
      </c>
      <c r="E160" s="12">
        <f t="shared" si="10"/>
        <v>0</v>
      </c>
      <c r="F160" s="12">
        <f>-PV(Summary!$B$5/12,A160,0,E160,0)</f>
        <v>0</v>
      </c>
      <c r="G160" s="5"/>
      <c r="H160" s="12">
        <f>IF(A160&lt;=Summary!$B$9,'Inv Growth-Later'!E163,0)</f>
        <v>0</v>
      </c>
      <c r="I160" s="12">
        <f>-(H160*Summary!$B$17*(Summary!$B$18+Summary!$B$19))</f>
        <v>0</v>
      </c>
      <c r="J160" s="12">
        <f t="shared" si="11"/>
        <v>0</v>
      </c>
      <c r="K160" s="12">
        <f>-PV(Summary!$B$5/12,A160,0,J160,0)</f>
        <v>0</v>
      </c>
      <c r="L160"/>
      <c r="M160" s="12">
        <f t="shared" si="12"/>
        <v>0</v>
      </c>
    </row>
    <row r="161" spans="1:13" x14ac:dyDescent="0.25">
      <c r="A161" s="3">
        <v>156</v>
      </c>
      <c r="B161" s="40">
        <f t="shared" si="13"/>
        <v>47423</v>
      </c>
      <c r="C161" s="41">
        <f>-'Loan-Extra Payments'!G165</f>
        <v>0</v>
      </c>
      <c r="D161" s="12">
        <f>-C161*(Summary!$B$12+Summary!$B$13)</f>
        <v>0</v>
      </c>
      <c r="E161" s="12">
        <f t="shared" si="10"/>
        <v>0</v>
      </c>
      <c r="F161" s="12">
        <f>-PV(Summary!$B$5/12,A161,0,E161,0)</f>
        <v>0</v>
      </c>
      <c r="G161" s="5"/>
      <c r="H161" s="12">
        <f>IF(A161&lt;=Summary!$B$9,'Inv Growth-Later'!E164,0)</f>
        <v>0</v>
      </c>
      <c r="I161" s="12">
        <f>-(H161*Summary!$B$17*(Summary!$B$18+Summary!$B$19))</f>
        <v>0</v>
      </c>
      <c r="J161" s="12">
        <f t="shared" si="11"/>
        <v>0</v>
      </c>
      <c r="K161" s="12">
        <f>-PV(Summary!$B$5/12,A161,0,J161,0)</f>
        <v>0</v>
      </c>
      <c r="L161"/>
      <c r="M161" s="12">
        <f t="shared" si="12"/>
        <v>0</v>
      </c>
    </row>
    <row r="162" spans="1:13" x14ac:dyDescent="0.25">
      <c r="A162" s="3">
        <v>157</v>
      </c>
      <c r="B162" s="40">
        <f t="shared" si="13"/>
        <v>47453</v>
      </c>
      <c r="C162" s="41">
        <f>-'Loan-Extra Payments'!G166</f>
        <v>0</v>
      </c>
      <c r="D162" s="12">
        <f>-C162*(Summary!$B$12+Summary!$B$13)</f>
        <v>0</v>
      </c>
      <c r="E162" s="12">
        <f t="shared" si="10"/>
        <v>0</v>
      </c>
      <c r="F162" s="12">
        <f>-PV(Summary!$B$5/12,A162,0,E162,0)</f>
        <v>0</v>
      </c>
      <c r="G162" s="5"/>
      <c r="H162" s="12">
        <f>IF(A162&lt;=Summary!$B$9,'Inv Growth-Later'!E165,0)</f>
        <v>0</v>
      </c>
      <c r="I162" s="12">
        <f>-(H162*Summary!$B$17*(Summary!$B$18+Summary!$B$19))</f>
        <v>0</v>
      </c>
      <c r="J162" s="12">
        <f t="shared" si="11"/>
        <v>0</v>
      </c>
      <c r="K162" s="12">
        <f>-PV(Summary!$B$5/12,A162,0,J162,0)</f>
        <v>0</v>
      </c>
      <c r="L162"/>
      <c r="M162" s="12">
        <f t="shared" si="12"/>
        <v>0</v>
      </c>
    </row>
    <row r="163" spans="1:13" x14ac:dyDescent="0.25">
      <c r="A163" s="3">
        <v>158</v>
      </c>
      <c r="B163" s="40">
        <f t="shared" si="13"/>
        <v>47484</v>
      </c>
      <c r="C163" s="41">
        <f>-'Loan-Extra Payments'!G167</f>
        <v>0</v>
      </c>
      <c r="D163" s="12">
        <f>-C163*(Summary!$B$12+Summary!$B$13)</f>
        <v>0</v>
      </c>
      <c r="E163" s="12">
        <f t="shared" si="10"/>
        <v>0</v>
      </c>
      <c r="F163" s="12">
        <f>-PV(Summary!$B$5/12,A163,0,E163,0)</f>
        <v>0</v>
      </c>
      <c r="G163" s="5"/>
      <c r="H163" s="12">
        <f>IF(A163&lt;=Summary!$B$9,'Inv Growth-Later'!E166,0)</f>
        <v>0</v>
      </c>
      <c r="I163" s="12">
        <f>-(H163*Summary!$B$17*(Summary!$B$18+Summary!$B$19))</f>
        <v>0</v>
      </c>
      <c r="J163" s="12">
        <f t="shared" si="11"/>
        <v>0</v>
      </c>
      <c r="K163" s="12">
        <f>-PV(Summary!$B$5/12,A163,0,J163,0)</f>
        <v>0</v>
      </c>
      <c r="L163"/>
      <c r="M163" s="12">
        <f t="shared" si="12"/>
        <v>0</v>
      </c>
    </row>
    <row r="164" spans="1:13" x14ac:dyDescent="0.25">
      <c r="A164" s="3">
        <v>159</v>
      </c>
      <c r="B164" s="40">
        <f t="shared" si="13"/>
        <v>47515</v>
      </c>
      <c r="C164" s="41">
        <f>-'Loan-Extra Payments'!G168</f>
        <v>0</v>
      </c>
      <c r="D164" s="12">
        <f>-C164*(Summary!$B$12+Summary!$B$13)</f>
        <v>0</v>
      </c>
      <c r="E164" s="12">
        <f t="shared" si="10"/>
        <v>0</v>
      </c>
      <c r="F164" s="12">
        <f>-PV(Summary!$B$5/12,A164,0,E164,0)</f>
        <v>0</v>
      </c>
      <c r="G164" s="5"/>
      <c r="H164" s="12">
        <f>IF(A164&lt;=Summary!$B$9,'Inv Growth-Later'!E167,0)</f>
        <v>0</v>
      </c>
      <c r="I164" s="12">
        <f>-(H164*Summary!$B$17*(Summary!$B$18+Summary!$B$19))</f>
        <v>0</v>
      </c>
      <c r="J164" s="12">
        <f t="shared" si="11"/>
        <v>0</v>
      </c>
      <c r="K164" s="12">
        <f>-PV(Summary!$B$5/12,A164,0,J164,0)</f>
        <v>0</v>
      </c>
      <c r="L164"/>
      <c r="M164" s="12">
        <f t="shared" si="12"/>
        <v>0</v>
      </c>
    </row>
    <row r="165" spans="1:13" x14ac:dyDescent="0.25">
      <c r="A165" s="3">
        <v>160</v>
      </c>
      <c r="B165" s="40">
        <f t="shared" si="13"/>
        <v>47543</v>
      </c>
      <c r="C165" s="41">
        <f>-'Loan-Extra Payments'!G169</f>
        <v>0</v>
      </c>
      <c r="D165" s="12">
        <f>-C165*(Summary!$B$12+Summary!$B$13)</f>
        <v>0</v>
      </c>
      <c r="E165" s="12">
        <f t="shared" si="10"/>
        <v>0</v>
      </c>
      <c r="F165" s="12">
        <f>-PV(Summary!$B$5/12,A165,0,E165,0)</f>
        <v>0</v>
      </c>
      <c r="G165" s="5"/>
      <c r="H165" s="12">
        <f>IF(A165&lt;=Summary!$B$9,'Inv Growth-Later'!E168,0)</f>
        <v>0</v>
      </c>
      <c r="I165" s="12">
        <f>-(H165*Summary!$B$17*(Summary!$B$18+Summary!$B$19))</f>
        <v>0</v>
      </c>
      <c r="J165" s="12">
        <f t="shared" si="11"/>
        <v>0</v>
      </c>
      <c r="K165" s="12">
        <f>-PV(Summary!$B$5/12,A165,0,J165,0)</f>
        <v>0</v>
      </c>
      <c r="L165"/>
      <c r="M165" s="12">
        <f t="shared" si="12"/>
        <v>0</v>
      </c>
    </row>
    <row r="166" spans="1:13" x14ac:dyDescent="0.25">
      <c r="A166" s="3">
        <v>161</v>
      </c>
      <c r="B166" s="40">
        <f t="shared" si="13"/>
        <v>47574</v>
      </c>
      <c r="C166" s="41">
        <f>-'Loan-Extra Payments'!G170</f>
        <v>0</v>
      </c>
      <c r="D166" s="12">
        <f>-C166*(Summary!$B$12+Summary!$B$13)</f>
        <v>0</v>
      </c>
      <c r="E166" s="12">
        <f t="shared" si="10"/>
        <v>0</v>
      </c>
      <c r="F166" s="12">
        <f>-PV(Summary!$B$5/12,A166,0,E166,0)</f>
        <v>0</v>
      </c>
      <c r="G166" s="5"/>
      <c r="H166" s="12">
        <f>IF(A166&lt;=Summary!$B$9,'Inv Growth-Later'!E169,0)</f>
        <v>0</v>
      </c>
      <c r="I166" s="12">
        <f>-(H166*Summary!$B$17*(Summary!$B$18+Summary!$B$19))</f>
        <v>0</v>
      </c>
      <c r="J166" s="12">
        <f t="shared" si="11"/>
        <v>0</v>
      </c>
      <c r="K166" s="12">
        <f>-PV(Summary!$B$5/12,A166,0,J166,0)</f>
        <v>0</v>
      </c>
      <c r="L166"/>
      <c r="M166" s="12">
        <f t="shared" si="12"/>
        <v>0</v>
      </c>
    </row>
    <row r="167" spans="1:13" x14ac:dyDescent="0.25">
      <c r="A167" s="3">
        <v>162</v>
      </c>
      <c r="B167" s="40">
        <f t="shared" si="13"/>
        <v>47604</v>
      </c>
      <c r="C167" s="41">
        <f>-'Loan-Extra Payments'!G171</f>
        <v>0</v>
      </c>
      <c r="D167" s="12">
        <f>-C167*(Summary!$B$12+Summary!$B$13)</f>
        <v>0</v>
      </c>
      <c r="E167" s="12">
        <f t="shared" si="10"/>
        <v>0</v>
      </c>
      <c r="F167" s="12">
        <f>-PV(Summary!$B$5/12,A167,0,E167,0)</f>
        <v>0</v>
      </c>
      <c r="G167" s="5"/>
      <c r="H167" s="12">
        <f>IF(A167&lt;=Summary!$B$9,'Inv Growth-Later'!E170,0)</f>
        <v>0</v>
      </c>
      <c r="I167" s="12">
        <f>-(H167*Summary!$B$17*(Summary!$B$18+Summary!$B$19))</f>
        <v>0</v>
      </c>
      <c r="J167" s="12">
        <f t="shared" si="11"/>
        <v>0</v>
      </c>
      <c r="K167" s="12">
        <f>-PV(Summary!$B$5/12,A167,0,J167,0)</f>
        <v>0</v>
      </c>
      <c r="L167"/>
      <c r="M167" s="12">
        <f t="shared" si="12"/>
        <v>0</v>
      </c>
    </row>
    <row r="168" spans="1:13" x14ac:dyDescent="0.25">
      <c r="A168" s="3">
        <v>163</v>
      </c>
      <c r="B168" s="40">
        <f t="shared" si="13"/>
        <v>47635</v>
      </c>
      <c r="C168" s="41">
        <f>-'Loan-Extra Payments'!G172</f>
        <v>0</v>
      </c>
      <c r="D168" s="12">
        <f>-C168*(Summary!$B$12+Summary!$B$13)</f>
        <v>0</v>
      </c>
      <c r="E168" s="12">
        <f t="shared" si="10"/>
        <v>0</v>
      </c>
      <c r="F168" s="12">
        <f>-PV(Summary!$B$5/12,A168,0,E168,0)</f>
        <v>0</v>
      </c>
      <c r="G168" s="5"/>
      <c r="H168" s="12">
        <f>IF(A168&lt;=Summary!$B$9,'Inv Growth-Later'!E171,0)</f>
        <v>0</v>
      </c>
      <c r="I168" s="12">
        <f>-(H168*Summary!$B$17*(Summary!$B$18+Summary!$B$19))</f>
        <v>0</v>
      </c>
      <c r="J168" s="12">
        <f t="shared" si="11"/>
        <v>0</v>
      </c>
      <c r="K168" s="12">
        <f>-PV(Summary!$B$5/12,A168,0,J168,0)</f>
        <v>0</v>
      </c>
      <c r="L168"/>
      <c r="M168" s="12">
        <f t="shared" si="12"/>
        <v>0</v>
      </c>
    </row>
    <row r="169" spans="1:13" x14ac:dyDescent="0.25">
      <c r="A169" s="3">
        <v>164</v>
      </c>
      <c r="B169" s="40">
        <f t="shared" si="13"/>
        <v>47665</v>
      </c>
      <c r="C169" s="41">
        <f>-'Loan-Extra Payments'!G173</f>
        <v>0</v>
      </c>
      <c r="D169" s="12">
        <f>-C169*(Summary!$B$12+Summary!$B$13)</f>
        <v>0</v>
      </c>
      <c r="E169" s="12">
        <f t="shared" si="10"/>
        <v>0</v>
      </c>
      <c r="F169" s="12">
        <f>-PV(Summary!$B$5/12,A169,0,E169,0)</f>
        <v>0</v>
      </c>
      <c r="G169" s="5"/>
      <c r="H169" s="12">
        <f>IF(A169&lt;=Summary!$B$9,'Inv Growth-Later'!E172,0)</f>
        <v>0</v>
      </c>
      <c r="I169" s="12">
        <f>-(H169*Summary!$B$17*(Summary!$B$18+Summary!$B$19))</f>
        <v>0</v>
      </c>
      <c r="J169" s="12">
        <f t="shared" si="11"/>
        <v>0</v>
      </c>
      <c r="K169" s="12">
        <f>-PV(Summary!$B$5/12,A169,0,J169,0)</f>
        <v>0</v>
      </c>
      <c r="L169"/>
      <c r="M169" s="12">
        <f t="shared" si="12"/>
        <v>0</v>
      </c>
    </row>
    <row r="170" spans="1:13" x14ac:dyDescent="0.25">
      <c r="A170" s="3">
        <v>165</v>
      </c>
      <c r="B170" s="40">
        <f t="shared" si="13"/>
        <v>47696</v>
      </c>
      <c r="C170" s="41">
        <f>-'Loan-Extra Payments'!G174</f>
        <v>0</v>
      </c>
      <c r="D170" s="12">
        <f>-C170*(Summary!$B$12+Summary!$B$13)</f>
        <v>0</v>
      </c>
      <c r="E170" s="12">
        <f t="shared" si="10"/>
        <v>0</v>
      </c>
      <c r="F170" s="12">
        <f>-PV(Summary!$B$5/12,A170,0,E170,0)</f>
        <v>0</v>
      </c>
      <c r="G170" s="5"/>
      <c r="H170" s="12">
        <f>IF(A170&lt;=Summary!$B$9,'Inv Growth-Later'!E173,0)</f>
        <v>0</v>
      </c>
      <c r="I170" s="12">
        <f>-(H170*Summary!$B$17*(Summary!$B$18+Summary!$B$19))</f>
        <v>0</v>
      </c>
      <c r="J170" s="12">
        <f t="shared" si="11"/>
        <v>0</v>
      </c>
      <c r="K170" s="12">
        <f>-PV(Summary!$B$5/12,A170,0,J170,0)</f>
        <v>0</v>
      </c>
      <c r="L170"/>
      <c r="M170" s="12">
        <f t="shared" si="12"/>
        <v>0</v>
      </c>
    </row>
    <row r="171" spans="1:13" x14ac:dyDescent="0.25">
      <c r="A171" s="3">
        <v>166</v>
      </c>
      <c r="B171" s="40">
        <f t="shared" si="13"/>
        <v>47727</v>
      </c>
      <c r="C171" s="41">
        <f>-'Loan-Extra Payments'!G175</f>
        <v>0</v>
      </c>
      <c r="D171" s="12">
        <f>-C171*(Summary!$B$12+Summary!$B$13)</f>
        <v>0</v>
      </c>
      <c r="E171" s="12">
        <f t="shared" si="10"/>
        <v>0</v>
      </c>
      <c r="F171" s="12">
        <f>-PV(Summary!$B$5/12,A171,0,E171,0)</f>
        <v>0</v>
      </c>
      <c r="G171" s="5"/>
      <c r="H171" s="12">
        <f>IF(A171&lt;=Summary!$B$9,'Inv Growth-Later'!E174,0)</f>
        <v>0</v>
      </c>
      <c r="I171" s="12">
        <f>-(H171*Summary!$B$17*(Summary!$B$18+Summary!$B$19))</f>
        <v>0</v>
      </c>
      <c r="J171" s="12">
        <f t="shared" si="11"/>
        <v>0</v>
      </c>
      <c r="K171" s="12">
        <f>-PV(Summary!$B$5/12,A171,0,J171,0)</f>
        <v>0</v>
      </c>
      <c r="L171"/>
      <c r="M171" s="12">
        <f t="shared" si="12"/>
        <v>0</v>
      </c>
    </row>
    <row r="172" spans="1:13" x14ac:dyDescent="0.25">
      <c r="A172" s="3">
        <v>167</v>
      </c>
      <c r="B172" s="40">
        <f t="shared" si="13"/>
        <v>47757</v>
      </c>
      <c r="C172" s="41">
        <f>-'Loan-Extra Payments'!G176</f>
        <v>0</v>
      </c>
      <c r="D172" s="12">
        <f>-C172*(Summary!$B$12+Summary!$B$13)</f>
        <v>0</v>
      </c>
      <c r="E172" s="12">
        <f t="shared" si="10"/>
        <v>0</v>
      </c>
      <c r="F172" s="12">
        <f>-PV(Summary!$B$5/12,A172,0,E172,0)</f>
        <v>0</v>
      </c>
      <c r="G172" s="5"/>
      <c r="H172" s="12">
        <f>IF(A172&lt;=Summary!$B$9,'Inv Growth-Later'!E175,0)</f>
        <v>0</v>
      </c>
      <c r="I172" s="12">
        <f>-(H172*Summary!$B$17*(Summary!$B$18+Summary!$B$19))</f>
        <v>0</v>
      </c>
      <c r="J172" s="12">
        <f t="shared" si="11"/>
        <v>0</v>
      </c>
      <c r="K172" s="12">
        <f>-PV(Summary!$B$5/12,A172,0,J172,0)</f>
        <v>0</v>
      </c>
      <c r="L172"/>
      <c r="M172" s="12">
        <f t="shared" si="12"/>
        <v>0</v>
      </c>
    </row>
    <row r="173" spans="1:13" x14ac:dyDescent="0.25">
      <c r="A173" s="3">
        <v>168</v>
      </c>
      <c r="B173" s="40">
        <f t="shared" si="13"/>
        <v>47788</v>
      </c>
      <c r="C173" s="41">
        <f>-'Loan-Extra Payments'!G177</f>
        <v>0</v>
      </c>
      <c r="D173" s="12">
        <f>-C173*(Summary!$B$12+Summary!$B$13)</f>
        <v>0</v>
      </c>
      <c r="E173" s="12">
        <f t="shared" si="10"/>
        <v>0</v>
      </c>
      <c r="F173" s="12">
        <f>-PV(Summary!$B$5/12,A173,0,E173,0)</f>
        <v>0</v>
      </c>
      <c r="G173" s="5"/>
      <c r="H173" s="12">
        <f>IF(A173&lt;=Summary!$B$9,'Inv Growth-Later'!E176,0)</f>
        <v>0</v>
      </c>
      <c r="I173" s="12">
        <f>-(H173*Summary!$B$17*(Summary!$B$18+Summary!$B$19))</f>
        <v>0</v>
      </c>
      <c r="J173" s="12">
        <f t="shared" si="11"/>
        <v>0</v>
      </c>
      <c r="K173" s="12">
        <f>-PV(Summary!$B$5/12,A173,0,J173,0)</f>
        <v>0</v>
      </c>
      <c r="L173"/>
      <c r="M173" s="12">
        <f t="shared" si="12"/>
        <v>0</v>
      </c>
    </row>
    <row r="174" spans="1:13" x14ac:dyDescent="0.25">
      <c r="A174" s="3">
        <v>169</v>
      </c>
      <c r="B174" s="40">
        <f t="shared" si="13"/>
        <v>47818</v>
      </c>
      <c r="C174" s="41">
        <f>-'Loan-Extra Payments'!G178</f>
        <v>0</v>
      </c>
      <c r="D174" s="12">
        <f>-C174*(Summary!$B$12+Summary!$B$13)</f>
        <v>0</v>
      </c>
      <c r="E174" s="12">
        <f t="shared" si="10"/>
        <v>0</v>
      </c>
      <c r="F174" s="12">
        <f>-PV(Summary!$B$5/12,A174,0,E174,0)</f>
        <v>0</v>
      </c>
      <c r="G174" s="5"/>
      <c r="H174" s="12">
        <f>IF(A174&lt;=Summary!$B$9,'Inv Growth-Later'!E177,0)</f>
        <v>0</v>
      </c>
      <c r="I174" s="12">
        <f>-(H174*Summary!$B$17*(Summary!$B$18+Summary!$B$19))</f>
        <v>0</v>
      </c>
      <c r="J174" s="12">
        <f t="shared" si="11"/>
        <v>0</v>
      </c>
      <c r="K174" s="12">
        <f>-PV(Summary!$B$5/12,A174,0,J174,0)</f>
        <v>0</v>
      </c>
      <c r="L174"/>
      <c r="M174" s="12">
        <f t="shared" si="12"/>
        <v>0</v>
      </c>
    </row>
    <row r="175" spans="1:13" x14ac:dyDescent="0.25">
      <c r="A175" s="3">
        <v>170</v>
      </c>
      <c r="B175" s="40">
        <f t="shared" si="13"/>
        <v>47849</v>
      </c>
      <c r="C175" s="41">
        <f>-'Loan-Extra Payments'!G179</f>
        <v>0</v>
      </c>
      <c r="D175" s="12">
        <f>-C175*(Summary!$B$12+Summary!$B$13)</f>
        <v>0</v>
      </c>
      <c r="E175" s="12">
        <f t="shared" si="10"/>
        <v>0</v>
      </c>
      <c r="F175" s="12">
        <f>-PV(Summary!$B$5/12,A175,0,E175,0)</f>
        <v>0</v>
      </c>
      <c r="G175" s="5"/>
      <c r="H175" s="12">
        <f>IF(A175&lt;=Summary!$B$9,'Inv Growth-Later'!E178,0)</f>
        <v>0</v>
      </c>
      <c r="I175" s="12">
        <f>-(H175*Summary!$B$17*(Summary!$B$18+Summary!$B$19))</f>
        <v>0</v>
      </c>
      <c r="J175" s="12">
        <f t="shared" si="11"/>
        <v>0</v>
      </c>
      <c r="K175" s="12">
        <f>-PV(Summary!$B$5/12,A175,0,J175,0)</f>
        <v>0</v>
      </c>
      <c r="L175"/>
      <c r="M175" s="12">
        <f t="shared" si="12"/>
        <v>0</v>
      </c>
    </row>
    <row r="176" spans="1:13" x14ac:dyDescent="0.25">
      <c r="A176" s="3">
        <v>171</v>
      </c>
      <c r="B176" s="40">
        <f t="shared" si="13"/>
        <v>47880</v>
      </c>
      <c r="C176" s="41">
        <f>-'Loan-Extra Payments'!G180</f>
        <v>0</v>
      </c>
      <c r="D176" s="12">
        <f>-C176*(Summary!$B$12+Summary!$B$13)</f>
        <v>0</v>
      </c>
      <c r="E176" s="12">
        <f t="shared" si="10"/>
        <v>0</v>
      </c>
      <c r="F176" s="12">
        <f>-PV(Summary!$B$5/12,A176,0,E176,0)</f>
        <v>0</v>
      </c>
      <c r="G176" s="5"/>
      <c r="H176" s="12">
        <f>IF(A176&lt;=Summary!$B$9,'Inv Growth-Later'!E179,0)</f>
        <v>0</v>
      </c>
      <c r="I176" s="12">
        <f>-(H176*Summary!$B$17*(Summary!$B$18+Summary!$B$19))</f>
        <v>0</v>
      </c>
      <c r="J176" s="12">
        <f t="shared" si="11"/>
        <v>0</v>
      </c>
      <c r="K176" s="12">
        <f>-PV(Summary!$B$5/12,A176,0,J176,0)</f>
        <v>0</v>
      </c>
      <c r="L176"/>
      <c r="M176" s="12">
        <f t="shared" si="12"/>
        <v>0</v>
      </c>
    </row>
    <row r="177" spans="1:13" x14ac:dyDescent="0.25">
      <c r="A177" s="3">
        <v>172</v>
      </c>
      <c r="B177" s="40">
        <f t="shared" si="13"/>
        <v>47908</v>
      </c>
      <c r="C177" s="41">
        <f>-'Loan-Extra Payments'!G181</f>
        <v>0</v>
      </c>
      <c r="D177" s="12">
        <f>-C177*(Summary!$B$12+Summary!$B$13)</f>
        <v>0</v>
      </c>
      <c r="E177" s="12">
        <f t="shared" si="10"/>
        <v>0</v>
      </c>
      <c r="F177" s="12">
        <f>-PV(Summary!$B$5/12,A177,0,E177,0)</f>
        <v>0</v>
      </c>
      <c r="G177" s="5"/>
      <c r="H177" s="12">
        <f>IF(A177&lt;=Summary!$B$9,'Inv Growth-Later'!E180,0)</f>
        <v>0</v>
      </c>
      <c r="I177" s="12">
        <f>-(H177*Summary!$B$17*(Summary!$B$18+Summary!$B$19))</f>
        <v>0</v>
      </c>
      <c r="J177" s="12">
        <f t="shared" si="11"/>
        <v>0</v>
      </c>
      <c r="K177" s="12">
        <f>-PV(Summary!$B$5/12,A177,0,J177,0)</f>
        <v>0</v>
      </c>
      <c r="L177"/>
      <c r="M177" s="12">
        <f t="shared" si="12"/>
        <v>0</v>
      </c>
    </row>
    <row r="178" spans="1:13" x14ac:dyDescent="0.25">
      <c r="A178" s="3">
        <v>173</v>
      </c>
      <c r="B178" s="40">
        <f t="shared" si="13"/>
        <v>47939</v>
      </c>
      <c r="C178" s="41">
        <f>-'Loan-Extra Payments'!G182</f>
        <v>0</v>
      </c>
      <c r="D178" s="12">
        <f>-C178*(Summary!$B$12+Summary!$B$13)</f>
        <v>0</v>
      </c>
      <c r="E178" s="12">
        <f t="shared" si="10"/>
        <v>0</v>
      </c>
      <c r="F178" s="12">
        <f>-PV(Summary!$B$5/12,A178,0,E178,0)</f>
        <v>0</v>
      </c>
      <c r="G178" s="5"/>
      <c r="H178" s="12">
        <f>IF(A178&lt;=Summary!$B$9,'Inv Growth-Later'!E181,0)</f>
        <v>0</v>
      </c>
      <c r="I178" s="12">
        <f>-(H178*Summary!$B$17*(Summary!$B$18+Summary!$B$19))</f>
        <v>0</v>
      </c>
      <c r="J178" s="12">
        <f t="shared" si="11"/>
        <v>0</v>
      </c>
      <c r="K178" s="12">
        <f>-PV(Summary!$B$5/12,A178,0,J178,0)</f>
        <v>0</v>
      </c>
      <c r="L178"/>
      <c r="M178" s="12">
        <f t="shared" si="12"/>
        <v>0</v>
      </c>
    </row>
    <row r="179" spans="1:13" x14ac:dyDescent="0.25">
      <c r="A179" s="3">
        <v>174</v>
      </c>
      <c r="B179" s="40">
        <f t="shared" si="13"/>
        <v>47969</v>
      </c>
      <c r="C179" s="41">
        <f>-'Loan-Extra Payments'!G183</f>
        <v>0</v>
      </c>
      <c r="D179" s="12">
        <f>-C179*(Summary!$B$12+Summary!$B$13)</f>
        <v>0</v>
      </c>
      <c r="E179" s="12">
        <f t="shared" si="10"/>
        <v>0</v>
      </c>
      <c r="F179" s="12">
        <f>-PV(Summary!$B$5/12,A179,0,E179,0)</f>
        <v>0</v>
      </c>
      <c r="G179" s="5"/>
      <c r="H179" s="12">
        <f>IF(A179&lt;=Summary!$B$9,'Inv Growth-Later'!E182,0)</f>
        <v>0</v>
      </c>
      <c r="I179" s="12">
        <f>-(H179*Summary!$B$17*(Summary!$B$18+Summary!$B$19))</f>
        <v>0</v>
      </c>
      <c r="J179" s="12">
        <f t="shared" si="11"/>
        <v>0</v>
      </c>
      <c r="K179" s="12">
        <f>-PV(Summary!$B$5/12,A179,0,J179,0)</f>
        <v>0</v>
      </c>
      <c r="L179"/>
      <c r="M179" s="12">
        <f t="shared" si="12"/>
        <v>0</v>
      </c>
    </row>
    <row r="180" spans="1:13" x14ac:dyDescent="0.25">
      <c r="A180" s="3">
        <v>175</v>
      </c>
      <c r="B180" s="40">
        <f t="shared" si="13"/>
        <v>48000</v>
      </c>
      <c r="C180" s="41">
        <f>-'Loan-Extra Payments'!G184</f>
        <v>0</v>
      </c>
      <c r="D180" s="12">
        <f>-C180*(Summary!$B$12+Summary!$B$13)</f>
        <v>0</v>
      </c>
      <c r="E180" s="12">
        <f t="shared" si="10"/>
        <v>0</v>
      </c>
      <c r="F180" s="12">
        <f>-PV(Summary!$B$5/12,A180,0,E180,0)</f>
        <v>0</v>
      </c>
      <c r="G180" s="5"/>
      <c r="H180" s="12">
        <f>IF(A180&lt;=Summary!$B$9,'Inv Growth-Later'!E183,0)</f>
        <v>0</v>
      </c>
      <c r="I180" s="12">
        <f>-(H180*Summary!$B$17*(Summary!$B$18+Summary!$B$19))</f>
        <v>0</v>
      </c>
      <c r="J180" s="12">
        <f t="shared" si="11"/>
        <v>0</v>
      </c>
      <c r="K180" s="12">
        <f>-PV(Summary!$B$5/12,A180,0,J180,0)</f>
        <v>0</v>
      </c>
      <c r="L180"/>
      <c r="M180" s="12">
        <f t="shared" si="12"/>
        <v>0</v>
      </c>
    </row>
    <row r="181" spans="1:13" x14ac:dyDescent="0.25">
      <c r="A181" s="3">
        <v>176</v>
      </c>
      <c r="B181" s="40">
        <f t="shared" si="13"/>
        <v>48030</v>
      </c>
      <c r="C181" s="41">
        <f>-'Loan-Extra Payments'!G185</f>
        <v>0</v>
      </c>
      <c r="D181" s="12">
        <f>-C181*(Summary!$B$12+Summary!$B$13)</f>
        <v>0</v>
      </c>
      <c r="E181" s="12">
        <f t="shared" si="10"/>
        <v>0</v>
      </c>
      <c r="F181" s="12">
        <f>-PV(Summary!$B$5/12,A181,0,E181,0)</f>
        <v>0</v>
      </c>
      <c r="G181" s="5"/>
      <c r="H181" s="12">
        <f>IF(A181&lt;=Summary!$B$9,'Inv Growth-Later'!E184,0)</f>
        <v>0</v>
      </c>
      <c r="I181" s="12">
        <f>-(H181*Summary!$B$17*(Summary!$B$18+Summary!$B$19))</f>
        <v>0</v>
      </c>
      <c r="J181" s="12">
        <f t="shared" si="11"/>
        <v>0</v>
      </c>
      <c r="K181" s="12">
        <f>-PV(Summary!$B$5/12,A181,0,J181,0)</f>
        <v>0</v>
      </c>
      <c r="L181"/>
      <c r="M181" s="12">
        <f t="shared" si="12"/>
        <v>0</v>
      </c>
    </row>
    <row r="182" spans="1:13" x14ac:dyDescent="0.25">
      <c r="A182" s="3">
        <v>177</v>
      </c>
      <c r="B182" s="40">
        <f t="shared" si="13"/>
        <v>48061</v>
      </c>
      <c r="C182" s="41">
        <f>-'Loan-Extra Payments'!G186</f>
        <v>0</v>
      </c>
      <c r="D182" s="12">
        <f>-C182*(Summary!$B$12+Summary!$B$13)</f>
        <v>0</v>
      </c>
      <c r="E182" s="12">
        <f t="shared" si="10"/>
        <v>0</v>
      </c>
      <c r="F182" s="12">
        <f>-PV(Summary!$B$5/12,A182,0,E182,0)</f>
        <v>0</v>
      </c>
      <c r="G182" s="5"/>
      <c r="H182" s="12">
        <f>IF(A182&lt;=Summary!$B$9,'Inv Growth-Later'!E185,0)</f>
        <v>0</v>
      </c>
      <c r="I182" s="12">
        <f>-(H182*Summary!$B$17*(Summary!$B$18+Summary!$B$19))</f>
        <v>0</v>
      </c>
      <c r="J182" s="12">
        <f t="shared" si="11"/>
        <v>0</v>
      </c>
      <c r="K182" s="12">
        <f>-PV(Summary!$B$5/12,A182,0,J182,0)</f>
        <v>0</v>
      </c>
      <c r="L182"/>
      <c r="M182" s="12">
        <f t="shared" si="12"/>
        <v>0</v>
      </c>
    </row>
    <row r="183" spans="1:13" x14ac:dyDescent="0.25">
      <c r="A183" s="3">
        <v>178</v>
      </c>
      <c r="B183" s="40">
        <f t="shared" si="13"/>
        <v>48092</v>
      </c>
      <c r="C183" s="41">
        <f>-'Loan-Extra Payments'!G187</f>
        <v>0</v>
      </c>
      <c r="D183" s="12">
        <f>-C183*(Summary!$B$12+Summary!$B$13)</f>
        <v>0</v>
      </c>
      <c r="E183" s="12">
        <f t="shared" si="10"/>
        <v>0</v>
      </c>
      <c r="F183" s="12">
        <f>-PV(Summary!$B$5/12,A183,0,E183,0)</f>
        <v>0</v>
      </c>
      <c r="G183" s="5"/>
      <c r="H183" s="12">
        <f>IF(A183&lt;=Summary!$B$9,'Inv Growth-Later'!E186,0)</f>
        <v>0</v>
      </c>
      <c r="I183" s="12">
        <f>-(H183*Summary!$B$17*(Summary!$B$18+Summary!$B$19))</f>
        <v>0</v>
      </c>
      <c r="J183" s="12">
        <f t="shared" si="11"/>
        <v>0</v>
      </c>
      <c r="K183" s="12">
        <f>-PV(Summary!$B$5/12,A183,0,J183,0)</f>
        <v>0</v>
      </c>
      <c r="L183"/>
      <c r="M183" s="12">
        <f t="shared" si="12"/>
        <v>0</v>
      </c>
    </row>
    <row r="184" spans="1:13" x14ac:dyDescent="0.25">
      <c r="A184" s="3">
        <v>179</v>
      </c>
      <c r="B184" s="40">
        <f t="shared" si="13"/>
        <v>48122</v>
      </c>
      <c r="C184" s="41">
        <f>-'Loan-Extra Payments'!G188</f>
        <v>0</v>
      </c>
      <c r="D184" s="12">
        <f>-C184*(Summary!$B$12+Summary!$B$13)</f>
        <v>0</v>
      </c>
      <c r="E184" s="12">
        <f t="shared" si="10"/>
        <v>0</v>
      </c>
      <c r="F184" s="12">
        <f>-PV(Summary!$B$5/12,A184,0,E184,0)</f>
        <v>0</v>
      </c>
      <c r="G184" s="5"/>
      <c r="H184" s="12">
        <f>IF(A184&lt;=Summary!$B$9,'Inv Growth-Later'!E187,0)</f>
        <v>0</v>
      </c>
      <c r="I184" s="12">
        <f>-(H184*Summary!$B$17*(Summary!$B$18+Summary!$B$19))</f>
        <v>0</v>
      </c>
      <c r="J184" s="12">
        <f t="shared" si="11"/>
        <v>0</v>
      </c>
      <c r="K184" s="12">
        <f>-PV(Summary!$B$5/12,A184,0,J184,0)</f>
        <v>0</v>
      </c>
      <c r="L184"/>
      <c r="M184" s="12">
        <f t="shared" si="12"/>
        <v>0</v>
      </c>
    </row>
    <row r="185" spans="1:13" x14ac:dyDescent="0.25">
      <c r="A185" s="3">
        <v>180</v>
      </c>
      <c r="B185" s="40">
        <f t="shared" si="13"/>
        <v>48153</v>
      </c>
      <c r="C185" s="41">
        <f>-'Loan-Extra Payments'!G189</f>
        <v>0</v>
      </c>
      <c r="D185" s="12">
        <f>-C185*(Summary!$B$12+Summary!$B$13)</f>
        <v>0</v>
      </c>
      <c r="E185" s="12">
        <f t="shared" si="10"/>
        <v>0</v>
      </c>
      <c r="F185" s="12">
        <f>-PV(Summary!$B$5/12,A185,0,E185,0)</f>
        <v>0</v>
      </c>
      <c r="G185" s="5"/>
      <c r="H185" s="12">
        <f>IF(A185&lt;=Summary!$B$9,'Inv Growth-Later'!E188,0)</f>
        <v>0</v>
      </c>
      <c r="I185" s="12">
        <f>-(H185*Summary!$B$17*(Summary!$B$18+Summary!$B$19))</f>
        <v>0</v>
      </c>
      <c r="J185" s="12">
        <f t="shared" si="11"/>
        <v>0</v>
      </c>
      <c r="K185" s="12">
        <f>-PV(Summary!$B$5/12,A185,0,J185,0)</f>
        <v>0</v>
      </c>
      <c r="L185"/>
      <c r="M185" s="12">
        <f t="shared" si="12"/>
        <v>0</v>
      </c>
    </row>
    <row r="186" spans="1:13" x14ac:dyDescent="0.25">
      <c r="A186" s="3">
        <v>181</v>
      </c>
      <c r="B186" s="40">
        <f t="shared" si="13"/>
        <v>48183</v>
      </c>
      <c r="C186" s="41">
        <f>-'Loan-Extra Payments'!G190</f>
        <v>0</v>
      </c>
      <c r="D186" s="12">
        <f>-C186*(Summary!$B$12+Summary!$B$13)</f>
        <v>0</v>
      </c>
      <c r="E186" s="12">
        <f t="shared" si="10"/>
        <v>0</v>
      </c>
      <c r="F186" s="12">
        <f>-PV(Summary!$B$5/12,A186,0,E186,0)</f>
        <v>0</v>
      </c>
      <c r="G186" s="5"/>
      <c r="H186" s="12">
        <f>IF(A186&lt;=Summary!$B$9,'Inv Growth-Later'!E189,0)</f>
        <v>0</v>
      </c>
      <c r="I186" s="12">
        <f>-(H186*Summary!$B$17*(Summary!$B$18+Summary!$B$19))</f>
        <v>0</v>
      </c>
      <c r="J186" s="12">
        <f t="shared" si="11"/>
        <v>0</v>
      </c>
      <c r="K186" s="12">
        <f>-PV(Summary!$B$5/12,A186,0,J186,0)</f>
        <v>0</v>
      </c>
      <c r="L186"/>
      <c r="M186" s="12">
        <f t="shared" si="12"/>
        <v>0</v>
      </c>
    </row>
    <row r="187" spans="1:13" x14ac:dyDescent="0.25">
      <c r="A187" s="3">
        <v>182</v>
      </c>
      <c r="B187" s="40">
        <f t="shared" si="13"/>
        <v>48214</v>
      </c>
      <c r="C187" s="41">
        <f>-'Loan-Extra Payments'!G191</f>
        <v>0</v>
      </c>
      <c r="D187" s="12">
        <f>-C187*(Summary!$B$12+Summary!$B$13)</f>
        <v>0</v>
      </c>
      <c r="E187" s="12">
        <f t="shared" si="10"/>
        <v>0</v>
      </c>
      <c r="F187" s="12">
        <f>-PV(Summary!$B$5/12,A187,0,E187,0)</f>
        <v>0</v>
      </c>
      <c r="G187" s="5"/>
      <c r="H187" s="12">
        <f>IF(A187&lt;=Summary!$B$9,'Inv Growth-Later'!E190,0)</f>
        <v>0</v>
      </c>
      <c r="I187" s="12">
        <f>-(H187*Summary!$B$17*(Summary!$B$18+Summary!$B$19))</f>
        <v>0</v>
      </c>
      <c r="J187" s="12">
        <f t="shared" si="11"/>
        <v>0</v>
      </c>
      <c r="K187" s="12">
        <f>-PV(Summary!$B$5/12,A187,0,J187,0)</f>
        <v>0</v>
      </c>
      <c r="L187"/>
      <c r="M187" s="12">
        <f t="shared" si="12"/>
        <v>0</v>
      </c>
    </row>
    <row r="188" spans="1:13" x14ac:dyDescent="0.25">
      <c r="A188" s="3">
        <v>183</v>
      </c>
      <c r="B188" s="40">
        <f t="shared" si="13"/>
        <v>48245</v>
      </c>
      <c r="C188" s="41">
        <f>-'Loan-Extra Payments'!G192</f>
        <v>0</v>
      </c>
      <c r="D188" s="12">
        <f>-C188*(Summary!$B$12+Summary!$B$13)</f>
        <v>0</v>
      </c>
      <c r="E188" s="12">
        <f t="shared" si="10"/>
        <v>0</v>
      </c>
      <c r="F188" s="12">
        <f>-PV(Summary!$B$5/12,A188,0,E188,0)</f>
        <v>0</v>
      </c>
      <c r="G188" s="5"/>
      <c r="H188" s="12">
        <f>IF(A188&lt;=Summary!$B$9,'Inv Growth-Later'!E191,0)</f>
        <v>0</v>
      </c>
      <c r="I188" s="12">
        <f>-(H188*Summary!$B$17*(Summary!$B$18+Summary!$B$19))</f>
        <v>0</v>
      </c>
      <c r="J188" s="12">
        <f t="shared" si="11"/>
        <v>0</v>
      </c>
      <c r="K188" s="12">
        <f>-PV(Summary!$B$5/12,A188,0,J188,0)</f>
        <v>0</v>
      </c>
      <c r="L188"/>
      <c r="M188" s="12">
        <f t="shared" si="12"/>
        <v>0</v>
      </c>
    </row>
    <row r="189" spans="1:13" x14ac:dyDescent="0.25">
      <c r="A189" s="3">
        <v>184</v>
      </c>
      <c r="B189" s="40">
        <f t="shared" si="13"/>
        <v>48274</v>
      </c>
      <c r="C189" s="41">
        <f>-'Loan-Extra Payments'!G193</f>
        <v>0</v>
      </c>
      <c r="D189" s="12">
        <f>-C189*(Summary!$B$12+Summary!$B$13)</f>
        <v>0</v>
      </c>
      <c r="E189" s="12">
        <f t="shared" si="10"/>
        <v>0</v>
      </c>
      <c r="F189" s="12">
        <f>-PV(Summary!$B$5/12,A189,0,E189,0)</f>
        <v>0</v>
      </c>
      <c r="G189" s="5"/>
      <c r="H189" s="12">
        <f>IF(A189&lt;=Summary!$B$9,'Inv Growth-Later'!E192,0)</f>
        <v>0</v>
      </c>
      <c r="I189" s="12">
        <f>-(H189*Summary!$B$17*(Summary!$B$18+Summary!$B$19))</f>
        <v>0</v>
      </c>
      <c r="J189" s="12">
        <f t="shared" si="11"/>
        <v>0</v>
      </c>
      <c r="K189" s="12">
        <f>-PV(Summary!$B$5/12,A189,0,J189,0)</f>
        <v>0</v>
      </c>
      <c r="L189"/>
      <c r="M189" s="12">
        <f t="shared" si="12"/>
        <v>0</v>
      </c>
    </row>
    <row r="190" spans="1:13" x14ac:dyDescent="0.25">
      <c r="A190" s="3">
        <v>185</v>
      </c>
      <c r="B190" s="40">
        <f t="shared" si="13"/>
        <v>48305</v>
      </c>
      <c r="C190" s="41">
        <f>-'Loan-Extra Payments'!G194</f>
        <v>0</v>
      </c>
      <c r="D190" s="12">
        <f>-C190*(Summary!$B$12+Summary!$B$13)</f>
        <v>0</v>
      </c>
      <c r="E190" s="12">
        <f t="shared" si="10"/>
        <v>0</v>
      </c>
      <c r="F190" s="12">
        <f>-PV(Summary!$B$5/12,A190,0,E190,0)</f>
        <v>0</v>
      </c>
      <c r="G190" s="5"/>
      <c r="H190" s="12">
        <f>IF(A190&lt;=Summary!$B$9,'Inv Growth-Later'!E193,0)</f>
        <v>0</v>
      </c>
      <c r="I190" s="12">
        <f>-(H190*Summary!$B$17*(Summary!$B$18+Summary!$B$19))</f>
        <v>0</v>
      </c>
      <c r="J190" s="12">
        <f t="shared" si="11"/>
        <v>0</v>
      </c>
      <c r="K190" s="12">
        <f>-PV(Summary!$B$5/12,A190,0,J190,0)</f>
        <v>0</v>
      </c>
      <c r="L190"/>
      <c r="M190" s="12">
        <f t="shared" si="12"/>
        <v>0</v>
      </c>
    </row>
    <row r="191" spans="1:13" x14ac:dyDescent="0.25">
      <c r="A191" s="3">
        <v>186</v>
      </c>
      <c r="B191" s="40">
        <f t="shared" si="13"/>
        <v>48335</v>
      </c>
      <c r="C191" s="41">
        <f>-'Loan-Extra Payments'!G195</f>
        <v>0</v>
      </c>
      <c r="D191" s="12">
        <f>-C191*(Summary!$B$12+Summary!$B$13)</f>
        <v>0</v>
      </c>
      <c r="E191" s="12">
        <f t="shared" si="10"/>
        <v>0</v>
      </c>
      <c r="F191" s="12">
        <f>-PV(Summary!$B$5/12,A191,0,E191,0)</f>
        <v>0</v>
      </c>
      <c r="G191" s="5"/>
      <c r="H191" s="12">
        <f>IF(A191&lt;=Summary!$B$9,'Inv Growth-Later'!E194,0)</f>
        <v>0</v>
      </c>
      <c r="I191" s="12">
        <f>-(H191*Summary!$B$17*(Summary!$B$18+Summary!$B$19))</f>
        <v>0</v>
      </c>
      <c r="J191" s="12">
        <f t="shared" si="11"/>
        <v>0</v>
      </c>
      <c r="K191" s="12">
        <f>-PV(Summary!$B$5/12,A191,0,J191,0)</f>
        <v>0</v>
      </c>
      <c r="L191"/>
      <c r="M191" s="12">
        <f t="shared" si="12"/>
        <v>0</v>
      </c>
    </row>
    <row r="192" spans="1:13" x14ac:dyDescent="0.25">
      <c r="A192" s="3">
        <v>187</v>
      </c>
      <c r="B192" s="40">
        <f t="shared" si="13"/>
        <v>48366</v>
      </c>
      <c r="C192" s="41">
        <f>-'Loan-Extra Payments'!G196</f>
        <v>0</v>
      </c>
      <c r="D192" s="12">
        <f>-C192*(Summary!$B$12+Summary!$B$13)</f>
        <v>0</v>
      </c>
      <c r="E192" s="12">
        <f t="shared" si="10"/>
        <v>0</v>
      </c>
      <c r="F192" s="12">
        <f>-PV(Summary!$B$5/12,A192,0,E192,0)</f>
        <v>0</v>
      </c>
      <c r="G192" s="5"/>
      <c r="H192" s="12">
        <f>IF(A192&lt;=Summary!$B$9,'Inv Growth-Later'!E195,0)</f>
        <v>0</v>
      </c>
      <c r="I192" s="12">
        <f>-(H192*Summary!$B$17*(Summary!$B$18+Summary!$B$19))</f>
        <v>0</v>
      </c>
      <c r="J192" s="12">
        <f t="shared" si="11"/>
        <v>0</v>
      </c>
      <c r="K192" s="12">
        <f>-PV(Summary!$B$5/12,A192,0,J192,0)</f>
        <v>0</v>
      </c>
      <c r="L192"/>
      <c r="M192" s="12">
        <f t="shared" si="12"/>
        <v>0</v>
      </c>
    </row>
    <row r="193" spans="1:13" x14ac:dyDescent="0.25">
      <c r="A193" s="3">
        <v>188</v>
      </c>
      <c r="B193" s="40">
        <f t="shared" si="13"/>
        <v>48396</v>
      </c>
      <c r="C193" s="41">
        <f>-'Loan-Extra Payments'!G197</f>
        <v>0</v>
      </c>
      <c r="D193" s="12">
        <f>-C193*(Summary!$B$12+Summary!$B$13)</f>
        <v>0</v>
      </c>
      <c r="E193" s="12">
        <f t="shared" si="10"/>
        <v>0</v>
      </c>
      <c r="F193" s="12">
        <f>-PV(Summary!$B$5/12,A193,0,E193,0)</f>
        <v>0</v>
      </c>
      <c r="G193" s="5"/>
      <c r="H193" s="12">
        <f>IF(A193&lt;=Summary!$B$9,'Inv Growth-Later'!E196,0)</f>
        <v>0</v>
      </c>
      <c r="I193" s="12">
        <f>-(H193*Summary!$B$17*(Summary!$B$18+Summary!$B$19))</f>
        <v>0</v>
      </c>
      <c r="J193" s="12">
        <f t="shared" si="11"/>
        <v>0</v>
      </c>
      <c r="K193" s="12">
        <f>-PV(Summary!$B$5/12,A193,0,J193,0)</f>
        <v>0</v>
      </c>
      <c r="L193"/>
      <c r="M193" s="12">
        <f t="shared" si="12"/>
        <v>0</v>
      </c>
    </row>
    <row r="194" spans="1:13" x14ac:dyDescent="0.25">
      <c r="A194" s="3">
        <v>189</v>
      </c>
      <c r="B194" s="40">
        <f t="shared" si="13"/>
        <v>48427</v>
      </c>
      <c r="C194" s="41">
        <f>-'Loan-Extra Payments'!G198</f>
        <v>0</v>
      </c>
      <c r="D194" s="12">
        <f>-C194*(Summary!$B$12+Summary!$B$13)</f>
        <v>0</v>
      </c>
      <c r="E194" s="12">
        <f t="shared" si="10"/>
        <v>0</v>
      </c>
      <c r="F194" s="12">
        <f>-PV(Summary!$B$5/12,A194,0,E194,0)</f>
        <v>0</v>
      </c>
      <c r="G194" s="5"/>
      <c r="H194" s="12">
        <f>IF(A194&lt;=Summary!$B$9,'Inv Growth-Later'!E197,0)</f>
        <v>0</v>
      </c>
      <c r="I194" s="12">
        <f>-(H194*Summary!$B$17*(Summary!$B$18+Summary!$B$19))</f>
        <v>0</v>
      </c>
      <c r="J194" s="12">
        <f t="shared" si="11"/>
        <v>0</v>
      </c>
      <c r="K194" s="12">
        <f>-PV(Summary!$B$5/12,A194,0,J194,0)</f>
        <v>0</v>
      </c>
      <c r="L194"/>
      <c r="M194" s="12">
        <f t="shared" si="12"/>
        <v>0</v>
      </c>
    </row>
    <row r="195" spans="1:13" x14ac:dyDescent="0.25">
      <c r="A195" s="3">
        <v>190</v>
      </c>
      <c r="B195" s="40">
        <f t="shared" si="13"/>
        <v>48458</v>
      </c>
      <c r="C195" s="41">
        <f>-'Loan-Extra Payments'!G199</f>
        <v>0</v>
      </c>
      <c r="D195" s="12">
        <f>-C195*(Summary!$B$12+Summary!$B$13)</f>
        <v>0</v>
      </c>
      <c r="E195" s="12">
        <f t="shared" si="10"/>
        <v>0</v>
      </c>
      <c r="F195" s="12">
        <f>-PV(Summary!$B$5/12,A195,0,E195,0)</f>
        <v>0</v>
      </c>
      <c r="G195" s="5"/>
      <c r="H195" s="12">
        <f>IF(A195&lt;=Summary!$B$9,'Inv Growth-Later'!E198,0)</f>
        <v>0</v>
      </c>
      <c r="I195" s="12">
        <f>-(H195*Summary!$B$17*(Summary!$B$18+Summary!$B$19))</f>
        <v>0</v>
      </c>
      <c r="J195" s="12">
        <f t="shared" si="11"/>
        <v>0</v>
      </c>
      <c r="K195" s="12">
        <f>-PV(Summary!$B$5/12,A195,0,J195,0)</f>
        <v>0</v>
      </c>
      <c r="L195"/>
      <c r="M195" s="12">
        <f t="shared" si="12"/>
        <v>0</v>
      </c>
    </row>
    <row r="196" spans="1:13" x14ac:dyDescent="0.25">
      <c r="A196" s="3">
        <v>191</v>
      </c>
      <c r="B196" s="40">
        <f t="shared" si="13"/>
        <v>48488</v>
      </c>
      <c r="C196" s="41">
        <f>-'Loan-Extra Payments'!G200</f>
        <v>0</v>
      </c>
      <c r="D196" s="12">
        <f>-C196*(Summary!$B$12+Summary!$B$13)</f>
        <v>0</v>
      </c>
      <c r="E196" s="12">
        <f t="shared" si="10"/>
        <v>0</v>
      </c>
      <c r="F196" s="12">
        <f>-PV(Summary!$B$5/12,A196,0,E196,0)</f>
        <v>0</v>
      </c>
      <c r="G196" s="5"/>
      <c r="H196" s="12">
        <f>IF(A196&lt;=Summary!$B$9,'Inv Growth-Later'!E199,0)</f>
        <v>0</v>
      </c>
      <c r="I196" s="12">
        <f>-(H196*Summary!$B$17*(Summary!$B$18+Summary!$B$19))</f>
        <v>0</v>
      </c>
      <c r="J196" s="12">
        <f t="shared" si="11"/>
        <v>0</v>
      </c>
      <c r="K196" s="12">
        <f>-PV(Summary!$B$5/12,A196,0,J196,0)</f>
        <v>0</v>
      </c>
      <c r="L196"/>
      <c r="M196" s="12">
        <f t="shared" si="12"/>
        <v>0</v>
      </c>
    </row>
    <row r="197" spans="1:13" x14ac:dyDescent="0.25">
      <c r="A197" s="3">
        <v>192</v>
      </c>
      <c r="B197" s="40">
        <f t="shared" si="13"/>
        <v>48519</v>
      </c>
      <c r="C197" s="41">
        <f>-'Loan-Extra Payments'!G201</f>
        <v>0</v>
      </c>
      <c r="D197" s="12">
        <f>-C197*(Summary!$B$12+Summary!$B$13)</f>
        <v>0</v>
      </c>
      <c r="E197" s="12">
        <f t="shared" si="10"/>
        <v>0</v>
      </c>
      <c r="F197" s="12">
        <f>-PV(Summary!$B$5/12,A197,0,E197,0)</f>
        <v>0</v>
      </c>
      <c r="G197" s="5"/>
      <c r="H197" s="12">
        <f>IF(A197&lt;=Summary!$B$9,'Inv Growth-Later'!E200,0)</f>
        <v>0</v>
      </c>
      <c r="I197" s="12">
        <f>-(H197*Summary!$B$17*(Summary!$B$18+Summary!$B$19))</f>
        <v>0</v>
      </c>
      <c r="J197" s="12">
        <f t="shared" si="11"/>
        <v>0</v>
      </c>
      <c r="K197" s="12">
        <f>-PV(Summary!$B$5/12,A197,0,J197,0)</f>
        <v>0</v>
      </c>
      <c r="L197"/>
      <c r="M197" s="12">
        <f t="shared" si="12"/>
        <v>0</v>
      </c>
    </row>
    <row r="198" spans="1:13" x14ac:dyDescent="0.25">
      <c r="A198" s="3">
        <v>193</v>
      </c>
      <c r="B198" s="40">
        <f t="shared" si="13"/>
        <v>48549</v>
      </c>
      <c r="C198" s="41">
        <f>-'Loan-Extra Payments'!G202</f>
        <v>0</v>
      </c>
      <c r="D198" s="12">
        <f>-C198*(Summary!$B$12+Summary!$B$13)</f>
        <v>0</v>
      </c>
      <c r="E198" s="12">
        <f t="shared" si="10"/>
        <v>0</v>
      </c>
      <c r="F198" s="12">
        <f>-PV(Summary!$B$5/12,A198,0,E198,0)</f>
        <v>0</v>
      </c>
      <c r="G198" s="5"/>
      <c r="H198" s="12">
        <f>IF(A198&lt;=Summary!$B$9,'Inv Growth-Later'!E201,0)</f>
        <v>0</v>
      </c>
      <c r="I198" s="12">
        <f>-(H198*Summary!$B$17*(Summary!$B$18+Summary!$B$19))</f>
        <v>0</v>
      </c>
      <c r="J198" s="12">
        <f t="shared" si="11"/>
        <v>0</v>
      </c>
      <c r="K198" s="12">
        <f>-PV(Summary!$B$5/12,A198,0,J198,0)</f>
        <v>0</v>
      </c>
      <c r="L198"/>
      <c r="M198" s="12">
        <f t="shared" si="12"/>
        <v>0</v>
      </c>
    </row>
    <row r="199" spans="1:13" x14ac:dyDescent="0.25">
      <c r="A199" s="3">
        <v>194</v>
      </c>
      <c r="B199" s="40">
        <f t="shared" si="13"/>
        <v>48580</v>
      </c>
      <c r="C199" s="41">
        <f>-'Loan-Extra Payments'!G203</f>
        <v>0</v>
      </c>
      <c r="D199" s="12">
        <f>-C199*(Summary!$B$12+Summary!$B$13)</f>
        <v>0</v>
      </c>
      <c r="E199" s="12">
        <f t="shared" ref="E199:E262" si="14">SUM(C199:D199)</f>
        <v>0</v>
      </c>
      <c r="F199" s="12">
        <f>-PV(Summary!$B$5/12,A199,0,E199,0)</f>
        <v>0</v>
      </c>
      <c r="G199" s="5"/>
      <c r="H199" s="12">
        <f>IF(A199&lt;=Summary!$B$9,'Inv Growth-Later'!E202,0)</f>
        <v>0</v>
      </c>
      <c r="I199" s="12">
        <f>-(H199*Summary!$B$17*(Summary!$B$18+Summary!$B$19))</f>
        <v>0</v>
      </c>
      <c r="J199" s="12">
        <f t="shared" ref="J199:J262" si="15">SUM(H199:I199)</f>
        <v>0</v>
      </c>
      <c r="K199" s="12">
        <f>-PV(Summary!$B$5/12,A199,0,J199,0)</f>
        <v>0</v>
      </c>
      <c r="L199"/>
      <c r="M199" s="12">
        <f t="shared" ref="M199:M262" si="16">F199+K199</f>
        <v>0</v>
      </c>
    </row>
    <row r="200" spans="1:13" x14ac:dyDescent="0.25">
      <c r="A200" s="3">
        <v>195</v>
      </c>
      <c r="B200" s="40">
        <f t="shared" ref="B200:B263" si="17">EDATE(B199,1)</f>
        <v>48611</v>
      </c>
      <c r="C200" s="41">
        <f>-'Loan-Extra Payments'!G204</f>
        <v>0</v>
      </c>
      <c r="D200" s="12">
        <f>-C200*(Summary!$B$12+Summary!$B$13)</f>
        <v>0</v>
      </c>
      <c r="E200" s="12">
        <f t="shared" si="14"/>
        <v>0</v>
      </c>
      <c r="F200" s="12">
        <f>-PV(Summary!$B$5/12,A200,0,E200,0)</f>
        <v>0</v>
      </c>
      <c r="G200" s="5"/>
      <c r="H200" s="12">
        <f>IF(A200&lt;=Summary!$B$9,'Inv Growth-Later'!E203,0)</f>
        <v>0</v>
      </c>
      <c r="I200" s="12">
        <f>-(H200*Summary!$B$17*(Summary!$B$18+Summary!$B$19))</f>
        <v>0</v>
      </c>
      <c r="J200" s="12">
        <f t="shared" si="15"/>
        <v>0</v>
      </c>
      <c r="K200" s="12">
        <f>-PV(Summary!$B$5/12,A200,0,J200,0)</f>
        <v>0</v>
      </c>
      <c r="L200"/>
      <c r="M200" s="12">
        <f t="shared" si="16"/>
        <v>0</v>
      </c>
    </row>
    <row r="201" spans="1:13" x14ac:dyDescent="0.25">
      <c r="A201" s="3">
        <v>196</v>
      </c>
      <c r="B201" s="40">
        <f t="shared" si="17"/>
        <v>48639</v>
      </c>
      <c r="C201" s="41">
        <f>-'Loan-Extra Payments'!G205</f>
        <v>0</v>
      </c>
      <c r="D201" s="12">
        <f>-C201*(Summary!$B$12+Summary!$B$13)</f>
        <v>0</v>
      </c>
      <c r="E201" s="12">
        <f t="shared" si="14"/>
        <v>0</v>
      </c>
      <c r="F201" s="12">
        <f>-PV(Summary!$B$5/12,A201,0,E201,0)</f>
        <v>0</v>
      </c>
      <c r="G201" s="5"/>
      <c r="H201" s="12">
        <f>IF(A201&lt;=Summary!$B$9,'Inv Growth-Later'!E204,0)</f>
        <v>0</v>
      </c>
      <c r="I201" s="12">
        <f>-(H201*Summary!$B$17*(Summary!$B$18+Summary!$B$19))</f>
        <v>0</v>
      </c>
      <c r="J201" s="12">
        <f t="shared" si="15"/>
        <v>0</v>
      </c>
      <c r="K201" s="12">
        <f>-PV(Summary!$B$5/12,A201,0,J201,0)</f>
        <v>0</v>
      </c>
      <c r="L201"/>
      <c r="M201" s="12">
        <f t="shared" si="16"/>
        <v>0</v>
      </c>
    </row>
    <row r="202" spans="1:13" x14ac:dyDescent="0.25">
      <c r="A202" s="3">
        <v>197</v>
      </c>
      <c r="B202" s="40">
        <f t="shared" si="17"/>
        <v>48670</v>
      </c>
      <c r="C202" s="41">
        <f>-'Loan-Extra Payments'!G206</f>
        <v>0</v>
      </c>
      <c r="D202" s="12">
        <f>-C202*(Summary!$B$12+Summary!$B$13)</f>
        <v>0</v>
      </c>
      <c r="E202" s="12">
        <f t="shared" si="14"/>
        <v>0</v>
      </c>
      <c r="F202" s="12">
        <f>-PV(Summary!$B$5/12,A202,0,E202,0)</f>
        <v>0</v>
      </c>
      <c r="G202" s="5"/>
      <c r="H202" s="12">
        <f>IF(A202&lt;=Summary!$B$9,'Inv Growth-Later'!E205,0)</f>
        <v>0</v>
      </c>
      <c r="I202" s="12">
        <f>-(H202*Summary!$B$17*(Summary!$B$18+Summary!$B$19))</f>
        <v>0</v>
      </c>
      <c r="J202" s="12">
        <f t="shared" si="15"/>
        <v>0</v>
      </c>
      <c r="K202" s="12">
        <f>-PV(Summary!$B$5/12,A202,0,J202,0)</f>
        <v>0</v>
      </c>
      <c r="L202"/>
      <c r="M202" s="12">
        <f t="shared" si="16"/>
        <v>0</v>
      </c>
    </row>
    <row r="203" spans="1:13" x14ac:dyDescent="0.25">
      <c r="A203" s="3">
        <v>198</v>
      </c>
      <c r="B203" s="40">
        <f t="shared" si="17"/>
        <v>48700</v>
      </c>
      <c r="C203" s="41">
        <f>-'Loan-Extra Payments'!G207</f>
        <v>0</v>
      </c>
      <c r="D203" s="12">
        <f>-C203*(Summary!$B$12+Summary!$B$13)</f>
        <v>0</v>
      </c>
      <c r="E203" s="12">
        <f t="shared" si="14"/>
        <v>0</v>
      </c>
      <c r="F203" s="12">
        <f>-PV(Summary!$B$5/12,A203,0,E203,0)</f>
        <v>0</v>
      </c>
      <c r="G203" s="5"/>
      <c r="H203" s="12">
        <f>IF(A203&lt;=Summary!$B$9,'Inv Growth-Later'!E206,0)</f>
        <v>0</v>
      </c>
      <c r="I203" s="12">
        <f>-(H203*Summary!$B$17*(Summary!$B$18+Summary!$B$19))</f>
        <v>0</v>
      </c>
      <c r="J203" s="12">
        <f t="shared" si="15"/>
        <v>0</v>
      </c>
      <c r="K203" s="12">
        <f>-PV(Summary!$B$5/12,A203,0,J203,0)</f>
        <v>0</v>
      </c>
      <c r="L203"/>
      <c r="M203" s="12">
        <f t="shared" si="16"/>
        <v>0</v>
      </c>
    </row>
    <row r="204" spans="1:13" x14ac:dyDescent="0.25">
      <c r="A204" s="3">
        <v>199</v>
      </c>
      <c r="B204" s="40">
        <f t="shared" si="17"/>
        <v>48731</v>
      </c>
      <c r="C204" s="41">
        <f>-'Loan-Extra Payments'!G208</f>
        <v>0</v>
      </c>
      <c r="D204" s="12">
        <f>-C204*(Summary!$B$12+Summary!$B$13)</f>
        <v>0</v>
      </c>
      <c r="E204" s="12">
        <f t="shared" si="14"/>
        <v>0</v>
      </c>
      <c r="F204" s="12">
        <f>-PV(Summary!$B$5/12,A204,0,E204,0)</f>
        <v>0</v>
      </c>
      <c r="G204" s="5"/>
      <c r="H204" s="12">
        <f>IF(A204&lt;=Summary!$B$9,'Inv Growth-Later'!E207,0)</f>
        <v>0</v>
      </c>
      <c r="I204" s="12">
        <f>-(H204*Summary!$B$17*(Summary!$B$18+Summary!$B$19))</f>
        <v>0</v>
      </c>
      <c r="J204" s="12">
        <f t="shared" si="15"/>
        <v>0</v>
      </c>
      <c r="K204" s="12">
        <f>-PV(Summary!$B$5/12,A204,0,J204,0)</f>
        <v>0</v>
      </c>
      <c r="L204"/>
      <c r="M204" s="12">
        <f t="shared" si="16"/>
        <v>0</v>
      </c>
    </row>
    <row r="205" spans="1:13" x14ac:dyDescent="0.25">
      <c r="A205" s="3">
        <v>200</v>
      </c>
      <c r="B205" s="40">
        <f t="shared" si="17"/>
        <v>48761</v>
      </c>
      <c r="C205" s="41">
        <f>-'Loan-Extra Payments'!G209</f>
        <v>0</v>
      </c>
      <c r="D205" s="12">
        <f>-C205*(Summary!$B$12+Summary!$B$13)</f>
        <v>0</v>
      </c>
      <c r="E205" s="12">
        <f t="shared" si="14"/>
        <v>0</v>
      </c>
      <c r="F205" s="12">
        <f>-PV(Summary!$B$5/12,A205,0,E205,0)</f>
        <v>0</v>
      </c>
      <c r="G205" s="5"/>
      <c r="H205" s="12">
        <f>IF(A205&lt;=Summary!$B$9,'Inv Growth-Later'!E208,0)</f>
        <v>0</v>
      </c>
      <c r="I205" s="12">
        <f>-(H205*Summary!$B$17*(Summary!$B$18+Summary!$B$19))</f>
        <v>0</v>
      </c>
      <c r="J205" s="12">
        <f t="shared" si="15"/>
        <v>0</v>
      </c>
      <c r="K205" s="12">
        <f>-PV(Summary!$B$5/12,A205,0,J205,0)</f>
        <v>0</v>
      </c>
      <c r="L205"/>
      <c r="M205" s="12">
        <f t="shared" si="16"/>
        <v>0</v>
      </c>
    </row>
    <row r="206" spans="1:13" x14ac:dyDescent="0.25">
      <c r="A206" s="3">
        <v>201</v>
      </c>
      <c r="B206" s="40">
        <f t="shared" si="17"/>
        <v>48792</v>
      </c>
      <c r="C206" s="41">
        <f>-'Loan-Extra Payments'!G210</f>
        <v>0</v>
      </c>
      <c r="D206" s="12">
        <f>-C206*(Summary!$B$12+Summary!$B$13)</f>
        <v>0</v>
      </c>
      <c r="E206" s="12">
        <f t="shared" si="14"/>
        <v>0</v>
      </c>
      <c r="F206" s="12">
        <f>-PV(Summary!$B$5/12,A206,0,E206,0)</f>
        <v>0</v>
      </c>
      <c r="G206" s="5"/>
      <c r="H206" s="12">
        <f>IF(A206&lt;=Summary!$B$9,'Inv Growth-Later'!E209,0)</f>
        <v>0</v>
      </c>
      <c r="I206" s="12">
        <f>-(H206*Summary!$B$17*(Summary!$B$18+Summary!$B$19))</f>
        <v>0</v>
      </c>
      <c r="J206" s="12">
        <f t="shared" si="15"/>
        <v>0</v>
      </c>
      <c r="K206" s="12">
        <f>-PV(Summary!$B$5/12,A206,0,J206,0)</f>
        <v>0</v>
      </c>
      <c r="L206"/>
      <c r="M206" s="12">
        <f t="shared" si="16"/>
        <v>0</v>
      </c>
    </row>
    <row r="207" spans="1:13" x14ac:dyDescent="0.25">
      <c r="A207" s="3">
        <v>202</v>
      </c>
      <c r="B207" s="40">
        <f t="shared" si="17"/>
        <v>48823</v>
      </c>
      <c r="C207" s="41">
        <f>-'Loan-Extra Payments'!G211</f>
        <v>0</v>
      </c>
      <c r="D207" s="12">
        <f>-C207*(Summary!$B$12+Summary!$B$13)</f>
        <v>0</v>
      </c>
      <c r="E207" s="12">
        <f t="shared" si="14"/>
        <v>0</v>
      </c>
      <c r="F207" s="12">
        <f>-PV(Summary!$B$5/12,A207,0,E207,0)</f>
        <v>0</v>
      </c>
      <c r="G207" s="5"/>
      <c r="H207" s="12">
        <f>IF(A207&lt;=Summary!$B$9,'Inv Growth-Later'!E210,0)</f>
        <v>0</v>
      </c>
      <c r="I207" s="12">
        <f>-(H207*Summary!$B$17*(Summary!$B$18+Summary!$B$19))</f>
        <v>0</v>
      </c>
      <c r="J207" s="12">
        <f t="shared" si="15"/>
        <v>0</v>
      </c>
      <c r="K207" s="12">
        <f>-PV(Summary!$B$5/12,A207,0,J207,0)</f>
        <v>0</v>
      </c>
      <c r="L207"/>
      <c r="M207" s="12">
        <f t="shared" si="16"/>
        <v>0</v>
      </c>
    </row>
    <row r="208" spans="1:13" x14ac:dyDescent="0.25">
      <c r="A208" s="3">
        <v>203</v>
      </c>
      <c r="B208" s="40">
        <f t="shared" si="17"/>
        <v>48853</v>
      </c>
      <c r="C208" s="41">
        <f>-'Loan-Extra Payments'!G212</f>
        <v>0</v>
      </c>
      <c r="D208" s="12">
        <f>-C208*(Summary!$B$12+Summary!$B$13)</f>
        <v>0</v>
      </c>
      <c r="E208" s="12">
        <f t="shared" si="14"/>
        <v>0</v>
      </c>
      <c r="F208" s="12">
        <f>-PV(Summary!$B$5/12,A208,0,E208,0)</f>
        <v>0</v>
      </c>
      <c r="G208" s="5"/>
      <c r="H208" s="12">
        <f>IF(A208&lt;=Summary!$B$9,'Inv Growth-Later'!E211,0)</f>
        <v>0</v>
      </c>
      <c r="I208" s="12">
        <f>-(H208*Summary!$B$17*(Summary!$B$18+Summary!$B$19))</f>
        <v>0</v>
      </c>
      <c r="J208" s="12">
        <f t="shared" si="15"/>
        <v>0</v>
      </c>
      <c r="K208" s="12">
        <f>-PV(Summary!$B$5/12,A208,0,J208,0)</f>
        <v>0</v>
      </c>
      <c r="L208"/>
      <c r="M208" s="12">
        <f t="shared" si="16"/>
        <v>0</v>
      </c>
    </row>
    <row r="209" spans="1:13" x14ac:dyDescent="0.25">
      <c r="A209" s="3">
        <v>204</v>
      </c>
      <c r="B209" s="40">
        <f t="shared" si="17"/>
        <v>48884</v>
      </c>
      <c r="C209" s="41">
        <f>-'Loan-Extra Payments'!G213</f>
        <v>0</v>
      </c>
      <c r="D209" s="12">
        <f>-C209*(Summary!$B$12+Summary!$B$13)</f>
        <v>0</v>
      </c>
      <c r="E209" s="12">
        <f t="shared" si="14"/>
        <v>0</v>
      </c>
      <c r="F209" s="12">
        <f>-PV(Summary!$B$5/12,A209,0,E209,0)</f>
        <v>0</v>
      </c>
      <c r="G209" s="5"/>
      <c r="H209" s="12">
        <f>IF(A209&lt;=Summary!$B$9,'Inv Growth-Later'!E212,0)</f>
        <v>0</v>
      </c>
      <c r="I209" s="12">
        <f>-(H209*Summary!$B$17*(Summary!$B$18+Summary!$B$19))</f>
        <v>0</v>
      </c>
      <c r="J209" s="12">
        <f t="shared" si="15"/>
        <v>0</v>
      </c>
      <c r="K209" s="12">
        <f>-PV(Summary!$B$5/12,A209,0,J209,0)</f>
        <v>0</v>
      </c>
      <c r="L209"/>
      <c r="M209" s="12">
        <f t="shared" si="16"/>
        <v>0</v>
      </c>
    </row>
    <row r="210" spans="1:13" x14ac:dyDescent="0.25">
      <c r="A210" s="3">
        <v>205</v>
      </c>
      <c r="B210" s="40">
        <f t="shared" si="17"/>
        <v>48914</v>
      </c>
      <c r="C210" s="41">
        <f>-'Loan-Extra Payments'!G214</f>
        <v>0</v>
      </c>
      <c r="D210" s="12">
        <f>-C210*(Summary!$B$12+Summary!$B$13)</f>
        <v>0</v>
      </c>
      <c r="E210" s="12">
        <f t="shared" si="14"/>
        <v>0</v>
      </c>
      <c r="F210" s="12">
        <f>-PV(Summary!$B$5/12,A210,0,E210,0)</f>
        <v>0</v>
      </c>
      <c r="G210" s="5"/>
      <c r="H210" s="12">
        <f>IF(A210&lt;=Summary!$B$9,'Inv Growth-Later'!E213,0)</f>
        <v>0</v>
      </c>
      <c r="I210" s="12">
        <f>-(H210*Summary!$B$17*(Summary!$B$18+Summary!$B$19))</f>
        <v>0</v>
      </c>
      <c r="J210" s="12">
        <f t="shared" si="15"/>
        <v>0</v>
      </c>
      <c r="K210" s="12">
        <f>-PV(Summary!$B$5/12,A210,0,J210,0)</f>
        <v>0</v>
      </c>
      <c r="L210"/>
      <c r="M210" s="12">
        <f t="shared" si="16"/>
        <v>0</v>
      </c>
    </row>
    <row r="211" spans="1:13" x14ac:dyDescent="0.25">
      <c r="A211" s="3">
        <v>206</v>
      </c>
      <c r="B211" s="40">
        <f t="shared" si="17"/>
        <v>48945</v>
      </c>
      <c r="C211" s="41">
        <f>-'Loan-Extra Payments'!G215</f>
        <v>0</v>
      </c>
      <c r="D211" s="12">
        <f>-C211*(Summary!$B$12+Summary!$B$13)</f>
        <v>0</v>
      </c>
      <c r="E211" s="12">
        <f t="shared" si="14"/>
        <v>0</v>
      </c>
      <c r="F211" s="12">
        <f>-PV(Summary!$B$5/12,A211,0,E211,0)</f>
        <v>0</v>
      </c>
      <c r="G211" s="5"/>
      <c r="H211" s="12">
        <f>IF(A211&lt;=Summary!$B$9,'Inv Growth-Later'!E214,0)</f>
        <v>0</v>
      </c>
      <c r="I211" s="12">
        <f>-(H211*Summary!$B$17*(Summary!$B$18+Summary!$B$19))</f>
        <v>0</v>
      </c>
      <c r="J211" s="12">
        <f t="shared" si="15"/>
        <v>0</v>
      </c>
      <c r="K211" s="12">
        <f>-PV(Summary!$B$5/12,A211,0,J211,0)</f>
        <v>0</v>
      </c>
      <c r="L211"/>
      <c r="M211" s="12">
        <f t="shared" si="16"/>
        <v>0</v>
      </c>
    </row>
    <row r="212" spans="1:13" x14ac:dyDescent="0.25">
      <c r="A212" s="3">
        <v>207</v>
      </c>
      <c r="B212" s="40">
        <f t="shared" si="17"/>
        <v>48976</v>
      </c>
      <c r="C212" s="41">
        <f>-'Loan-Extra Payments'!G216</f>
        <v>0</v>
      </c>
      <c r="D212" s="12">
        <f>-C212*(Summary!$B$12+Summary!$B$13)</f>
        <v>0</v>
      </c>
      <c r="E212" s="12">
        <f t="shared" si="14"/>
        <v>0</v>
      </c>
      <c r="F212" s="12">
        <f>-PV(Summary!$B$5/12,A212,0,E212,0)</f>
        <v>0</v>
      </c>
      <c r="G212" s="5"/>
      <c r="H212" s="12">
        <f>IF(A212&lt;=Summary!$B$9,'Inv Growth-Later'!E215,0)</f>
        <v>0</v>
      </c>
      <c r="I212" s="12">
        <f>-(H212*Summary!$B$17*(Summary!$B$18+Summary!$B$19))</f>
        <v>0</v>
      </c>
      <c r="J212" s="12">
        <f t="shared" si="15"/>
        <v>0</v>
      </c>
      <c r="K212" s="12">
        <f>-PV(Summary!$B$5/12,A212,0,J212,0)</f>
        <v>0</v>
      </c>
      <c r="L212"/>
      <c r="M212" s="12">
        <f t="shared" si="16"/>
        <v>0</v>
      </c>
    </row>
    <row r="213" spans="1:13" x14ac:dyDescent="0.25">
      <c r="A213" s="3">
        <v>208</v>
      </c>
      <c r="B213" s="40">
        <f t="shared" si="17"/>
        <v>49004</v>
      </c>
      <c r="C213" s="41">
        <f>-'Loan-Extra Payments'!G217</f>
        <v>0</v>
      </c>
      <c r="D213" s="12">
        <f>-C213*(Summary!$B$12+Summary!$B$13)</f>
        <v>0</v>
      </c>
      <c r="E213" s="12">
        <f t="shared" si="14"/>
        <v>0</v>
      </c>
      <c r="F213" s="12">
        <f>-PV(Summary!$B$5/12,A213,0,E213,0)</f>
        <v>0</v>
      </c>
      <c r="G213" s="5"/>
      <c r="H213" s="12">
        <f>IF(A213&lt;=Summary!$B$9,'Inv Growth-Later'!E216,0)</f>
        <v>0</v>
      </c>
      <c r="I213" s="12">
        <f>-(H213*Summary!$B$17*(Summary!$B$18+Summary!$B$19))</f>
        <v>0</v>
      </c>
      <c r="J213" s="12">
        <f t="shared" si="15"/>
        <v>0</v>
      </c>
      <c r="K213" s="12">
        <f>-PV(Summary!$B$5/12,A213,0,J213,0)</f>
        <v>0</v>
      </c>
      <c r="L213"/>
      <c r="M213" s="12">
        <f t="shared" si="16"/>
        <v>0</v>
      </c>
    </row>
    <row r="214" spans="1:13" x14ac:dyDescent="0.25">
      <c r="A214" s="3">
        <v>209</v>
      </c>
      <c r="B214" s="40">
        <f t="shared" si="17"/>
        <v>49035</v>
      </c>
      <c r="C214" s="41">
        <f>-'Loan-Extra Payments'!G218</f>
        <v>0</v>
      </c>
      <c r="D214" s="12">
        <f>-C214*(Summary!$B$12+Summary!$B$13)</f>
        <v>0</v>
      </c>
      <c r="E214" s="12">
        <f t="shared" si="14"/>
        <v>0</v>
      </c>
      <c r="F214" s="12">
        <f>-PV(Summary!$B$5/12,A214,0,E214,0)</f>
        <v>0</v>
      </c>
      <c r="G214" s="5"/>
      <c r="H214" s="12">
        <f>IF(A214&lt;=Summary!$B$9,'Inv Growth-Later'!E217,0)</f>
        <v>0</v>
      </c>
      <c r="I214" s="12">
        <f>-(H214*Summary!$B$17*(Summary!$B$18+Summary!$B$19))</f>
        <v>0</v>
      </c>
      <c r="J214" s="12">
        <f t="shared" si="15"/>
        <v>0</v>
      </c>
      <c r="K214" s="12">
        <f>-PV(Summary!$B$5/12,A214,0,J214,0)</f>
        <v>0</v>
      </c>
      <c r="L214"/>
      <c r="M214" s="12">
        <f t="shared" si="16"/>
        <v>0</v>
      </c>
    </row>
    <row r="215" spans="1:13" x14ac:dyDescent="0.25">
      <c r="A215" s="3">
        <v>210</v>
      </c>
      <c r="B215" s="40">
        <f t="shared" si="17"/>
        <v>49065</v>
      </c>
      <c r="C215" s="41">
        <f>-'Loan-Extra Payments'!G219</f>
        <v>0</v>
      </c>
      <c r="D215" s="12">
        <f>-C215*(Summary!$B$12+Summary!$B$13)</f>
        <v>0</v>
      </c>
      <c r="E215" s="12">
        <f t="shared" si="14"/>
        <v>0</v>
      </c>
      <c r="F215" s="12">
        <f>-PV(Summary!$B$5/12,A215,0,E215,0)</f>
        <v>0</v>
      </c>
      <c r="G215" s="5"/>
      <c r="H215" s="12">
        <f>IF(A215&lt;=Summary!$B$9,'Inv Growth-Later'!E218,0)</f>
        <v>0</v>
      </c>
      <c r="I215" s="12">
        <f>-(H215*Summary!$B$17*(Summary!$B$18+Summary!$B$19))</f>
        <v>0</v>
      </c>
      <c r="J215" s="12">
        <f t="shared" si="15"/>
        <v>0</v>
      </c>
      <c r="K215" s="12">
        <f>-PV(Summary!$B$5/12,A215,0,J215,0)</f>
        <v>0</v>
      </c>
      <c r="L215"/>
      <c r="M215" s="12">
        <f t="shared" si="16"/>
        <v>0</v>
      </c>
    </row>
    <row r="216" spans="1:13" x14ac:dyDescent="0.25">
      <c r="A216" s="3">
        <v>211</v>
      </c>
      <c r="B216" s="40">
        <f t="shared" si="17"/>
        <v>49096</v>
      </c>
      <c r="C216" s="41">
        <f>-'Loan-Extra Payments'!G220</f>
        <v>0</v>
      </c>
      <c r="D216" s="12">
        <f>-C216*(Summary!$B$12+Summary!$B$13)</f>
        <v>0</v>
      </c>
      <c r="E216" s="12">
        <f t="shared" si="14"/>
        <v>0</v>
      </c>
      <c r="F216" s="12">
        <f>-PV(Summary!$B$5/12,A216,0,E216,0)</f>
        <v>0</v>
      </c>
      <c r="G216" s="5"/>
      <c r="H216" s="12">
        <f>IF(A216&lt;=Summary!$B$9,'Inv Growth-Later'!E219,0)</f>
        <v>0</v>
      </c>
      <c r="I216" s="12">
        <f>-(H216*Summary!$B$17*(Summary!$B$18+Summary!$B$19))</f>
        <v>0</v>
      </c>
      <c r="J216" s="12">
        <f t="shared" si="15"/>
        <v>0</v>
      </c>
      <c r="K216" s="12">
        <f>-PV(Summary!$B$5/12,A216,0,J216,0)</f>
        <v>0</v>
      </c>
      <c r="L216"/>
      <c r="M216" s="12">
        <f t="shared" si="16"/>
        <v>0</v>
      </c>
    </row>
    <row r="217" spans="1:13" x14ac:dyDescent="0.25">
      <c r="A217" s="3">
        <v>212</v>
      </c>
      <c r="B217" s="40">
        <f t="shared" si="17"/>
        <v>49126</v>
      </c>
      <c r="C217" s="41">
        <f>-'Loan-Extra Payments'!G221</f>
        <v>0</v>
      </c>
      <c r="D217" s="12">
        <f>-C217*(Summary!$B$12+Summary!$B$13)</f>
        <v>0</v>
      </c>
      <c r="E217" s="12">
        <f t="shared" si="14"/>
        <v>0</v>
      </c>
      <c r="F217" s="12">
        <f>-PV(Summary!$B$5/12,A217,0,E217,0)</f>
        <v>0</v>
      </c>
      <c r="G217" s="5"/>
      <c r="H217" s="12">
        <f>IF(A217&lt;=Summary!$B$9,'Inv Growth-Later'!E220,0)</f>
        <v>0</v>
      </c>
      <c r="I217" s="12">
        <f>-(H217*Summary!$B$17*(Summary!$B$18+Summary!$B$19))</f>
        <v>0</v>
      </c>
      <c r="J217" s="12">
        <f t="shared" si="15"/>
        <v>0</v>
      </c>
      <c r="K217" s="12">
        <f>-PV(Summary!$B$5/12,A217,0,J217,0)</f>
        <v>0</v>
      </c>
      <c r="L217"/>
      <c r="M217" s="12">
        <f t="shared" si="16"/>
        <v>0</v>
      </c>
    </row>
    <row r="218" spans="1:13" x14ac:dyDescent="0.25">
      <c r="A218" s="3">
        <v>213</v>
      </c>
      <c r="B218" s="40">
        <f t="shared" si="17"/>
        <v>49157</v>
      </c>
      <c r="C218" s="41">
        <f>-'Loan-Extra Payments'!G222</f>
        <v>0</v>
      </c>
      <c r="D218" s="12">
        <f>-C218*(Summary!$B$12+Summary!$B$13)</f>
        <v>0</v>
      </c>
      <c r="E218" s="12">
        <f t="shared" si="14"/>
        <v>0</v>
      </c>
      <c r="F218" s="12">
        <f>-PV(Summary!$B$5/12,A218,0,E218,0)</f>
        <v>0</v>
      </c>
      <c r="G218" s="5"/>
      <c r="H218" s="12">
        <f>IF(A218&lt;=Summary!$B$9,'Inv Growth-Later'!E221,0)</f>
        <v>0</v>
      </c>
      <c r="I218" s="12">
        <f>-(H218*Summary!$B$17*(Summary!$B$18+Summary!$B$19))</f>
        <v>0</v>
      </c>
      <c r="J218" s="12">
        <f t="shared" si="15"/>
        <v>0</v>
      </c>
      <c r="K218" s="12">
        <f>-PV(Summary!$B$5/12,A218,0,J218,0)</f>
        <v>0</v>
      </c>
      <c r="L218"/>
      <c r="M218" s="12">
        <f t="shared" si="16"/>
        <v>0</v>
      </c>
    </row>
    <row r="219" spans="1:13" x14ac:dyDescent="0.25">
      <c r="A219" s="3">
        <v>214</v>
      </c>
      <c r="B219" s="40">
        <f t="shared" si="17"/>
        <v>49188</v>
      </c>
      <c r="C219" s="41">
        <f>-'Loan-Extra Payments'!G223</f>
        <v>0</v>
      </c>
      <c r="D219" s="12">
        <f>-C219*(Summary!$B$12+Summary!$B$13)</f>
        <v>0</v>
      </c>
      <c r="E219" s="12">
        <f t="shared" si="14"/>
        <v>0</v>
      </c>
      <c r="F219" s="12">
        <f>-PV(Summary!$B$5/12,A219,0,E219,0)</f>
        <v>0</v>
      </c>
      <c r="G219" s="5"/>
      <c r="H219" s="12">
        <f>IF(A219&lt;=Summary!$B$9,'Inv Growth-Later'!E222,0)</f>
        <v>0</v>
      </c>
      <c r="I219" s="12">
        <f>-(H219*Summary!$B$17*(Summary!$B$18+Summary!$B$19))</f>
        <v>0</v>
      </c>
      <c r="J219" s="12">
        <f t="shared" si="15"/>
        <v>0</v>
      </c>
      <c r="K219" s="12">
        <f>-PV(Summary!$B$5/12,A219,0,J219,0)</f>
        <v>0</v>
      </c>
      <c r="L219"/>
      <c r="M219" s="12">
        <f t="shared" si="16"/>
        <v>0</v>
      </c>
    </row>
    <row r="220" spans="1:13" x14ac:dyDescent="0.25">
      <c r="A220" s="3">
        <v>215</v>
      </c>
      <c r="B220" s="40">
        <f t="shared" si="17"/>
        <v>49218</v>
      </c>
      <c r="C220" s="41">
        <f>-'Loan-Extra Payments'!G224</f>
        <v>0</v>
      </c>
      <c r="D220" s="12">
        <f>-C220*(Summary!$B$12+Summary!$B$13)</f>
        <v>0</v>
      </c>
      <c r="E220" s="12">
        <f t="shared" si="14"/>
        <v>0</v>
      </c>
      <c r="F220" s="12">
        <f>-PV(Summary!$B$5/12,A220,0,E220,0)</f>
        <v>0</v>
      </c>
      <c r="G220" s="5"/>
      <c r="H220" s="12">
        <f>IF(A220&lt;=Summary!$B$9,'Inv Growth-Later'!E223,0)</f>
        <v>0</v>
      </c>
      <c r="I220" s="12">
        <f>-(H220*Summary!$B$17*(Summary!$B$18+Summary!$B$19))</f>
        <v>0</v>
      </c>
      <c r="J220" s="12">
        <f t="shared" si="15"/>
        <v>0</v>
      </c>
      <c r="K220" s="12">
        <f>-PV(Summary!$B$5/12,A220,0,J220,0)</f>
        <v>0</v>
      </c>
      <c r="L220"/>
      <c r="M220" s="12">
        <f t="shared" si="16"/>
        <v>0</v>
      </c>
    </row>
    <row r="221" spans="1:13" x14ac:dyDescent="0.25">
      <c r="A221" s="3">
        <v>216</v>
      </c>
      <c r="B221" s="40">
        <f t="shared" si="17"/>
        <v>49249</v>
      </c>
      <c r="C221" s="41">
        <f>-'Loan-Extra Payments'!G225</f>
        <v>0</v>
      </c>
      <c r="D221" s="12">
        <f>-C221*(Summary!$B$12+Summary!$B$13)</f>
        <v>0</v>
      </c>
      <c r="E221" s="12">
        <f t="shared" si="14"/>
        <v>0</v>
      </c>
      <c r="F221" s="12">
        <f>-PV(Summary!$B$5/12,A221,0,E221,0)</f>
        <v>0</v>
      </c>
      <c r="G221" s="5"/>
      <c r="H221" s="12">
        <f>IF(A221&lt;=Summary!$B$9,'Inv Growth-Later'!E224,0)</f>
        <v>0</v>
      </c>
      <c r="I221" s="12">
        <f>-(H221*Summary!$B$17*(Summary!$B$18+Summary!$B$19))</f>
        <v>0</v>
      </c>
      <c r="J221" s="12">
        <f t="shared" si="15"/>
        <v>0</v>
      </c>
      <c r="K221" s="12">
        <f>-PV(Summary!$B$5/12,A221,0,J221,0)</f>
        <v>0</v>
      </c>
      <c r="L221"/>
      <c r="M221" s="12">
        <f t="shared" si="16"/>
        <v>0</v>
      </c>
    </row>
    <row r="222" spans="1:13" x14ac:dyDescent="0.25">
      <c r="A222" s="3">
        <v>217</v>
      </c>
      <c r="B222" s="40">
        <f t="shared" si="17"/>
        <v>49279</v>
      </c>
      <c r="C222" s="41">
        <f>-'Loan-Extra Payments'!G226</f>
        <v>0</v>
      </c>
      <c r="D222" s="12">
        <f>-C222*(Summary!$B$12+Summary!$B$13)</f>
        <v>0</v>
      </c>
      <c r="E222" s="12">
        <f t="shared" si="14"/>
        <v>0</v>
      </c>
      <c r="F222" s="12">
        <f>-PV(Summary!$B$5/12,A222,0,E222,0)</f>
        <v>0</v>
      </c>
      <c r="G222" s="5"/>
      <c r="H222" s="12">
        <f>IF(A222&lt;=Summary!$B$9,'Inv Growth-Later'!E225,0)</f>
        <v>0</v>
      </c>
      <c r="I222" s="12">
        <f>-(H222*Summary!$B$17*(Summary!$B$18+Summary!$B$19))</f>
        <v>0</v>
      </c>
      <c r="J222" s="12">
        <f t="shared" si="15"/>
        <v>0</v>
      </c>
      <c r="K222" s="12">
        <f>-PV(Summary!$B$5/12,A222,0,J222,0)</f>
        <v>0</v>
      </c>
      <c r="L222"/>
      <c r="M222" s="12">
        <f t="shared" si="16"/>
        <v>0</v>
      </c>
    </row>
    <row r="223" spans="1:13" x14ac:dyDescent="0.25">
      <c r="A223" s="3">
        <v>218</v>
      </c>
      <c r="B223" s="40">
        <f t="shared" si="17"/>
        <v>49310</v>
      </c>
      <c r="C223" s="41">
        <f>-'Loan-Extra Payments'!G227</f>
        <v>0</v>
      </c>
      <c r="D223" s="12">
        <f>-C223*(Summary!$B$12+Summary!$B$13)</f>
        <v>0</v>
      </c>
      <c r="E223" s="12">
        <f t="shared" si="14"/>
        <v>0</v>
      </c>
      <c r="F223" s="12">
        <f>-PV(Summary!$B$5/12,A223,0,E223,0)</f>
        <v>0</v>
      </c>
      <c r="G223" s="5"/>
      <c r="H223" s="12">
        <f>IF(A223&lt;=Summary!$B$9,'Inv Growth-Later'!E226,0)</f>
        <v>0</v>
      </c>
      <c r="I223" s="12">
        <f>-(H223*Summary!$B$17*(Summary!$B$18+Summary!$B$19))</f>
        <v>0</v>
      </c>
      <c r="J223" s="12">
        <f t="shared" si="15"/>
        <v>0</v>
      </c>
      <c r="K223" s="12">
        <f>-PV(Summary!$B$5/12,A223,0,J223,0)</f>
        <v>0</v>
      </c>
      <c r="L223"/>
      <c r="M223" s="12">
        <f t="shared" si="16"/>
        <v>0</v>
      </c>
    </row>
    <row r="224" spans="1:13" x14ac:dyDescent="0.25">
      <c r="A224" s="3">
        <v>219</v>
      </c>
      <c r="B224" s="40">
        <f t="shared" si="17"/>
        <v>49341</v>
      </c>
      <c r="C224" s="41">
        <f>-'Loan-Extra Payments'!G228</f>
        <v>0</v>
      </c>
      <c r="D224" s="12">
        <f>-C224*(Summary!$B$12+Summary!$B$13)</f>
        <v>0</v>
      </c>
      <c r="E224" s="12">
        <f t="shared" si="14"/>
        <v>0</v>
      </c>
      <c r="F224" s="12">
        <f>-PV(Summary!$B$5/12,A224,0,E224,0)</f>
        <v>0</v>
      </c>
      <c r="G224" s="5"/>
      <c r="H224" s="12">
        <f>IF(A224&lt;=Summary!$B$9,'Inv Growth-Later'!E227,0)</f>
        <v>0</v>
      </c>
      <c r="I224" s="12">
        <f>-(H224*Summary!$B$17*(Summary!$B$18+Summary!$B$19))</f>
        <v>0</v>
      </c>
      <c r="J224" s="12">
        <f t="shared" si="15"/>
        <v>0</v>
      </c>
      <c r="K224" s="12">
        <f>-PV(Summary!$B$5/12,A224,0,J224,0)</f>
        <v>0</v>
      </c>
      <c r="L224"/>
      <c r="M224" s="12">
        <f t="shared" si="16"/>
        <v>0</v>
      </c>
    </row>
    <row r="225" spans="1:13" x14ac:dyDescent="0.25">
      <c r="A225" s="3">
        <v>220</v>
      </c>
      <c r="B225" s="40">
        <f t="shared" si="17"/>
        <v>49369</v>
      </c>
      <c r="C225" s="41">
        <f>-'Loan-Extra Payments'!G229</f>
        <v>0</v>
      </c>
      <c r="D225" s="12">
        <f>-C225*(Summary!$B$12+Summary!$B$13)</f>
        <v>0</v>
      </c>
      <c r="E225" s="12">
        <f t="shared" si="14"/>
        <v>0</v>
      </c>
      <c r="F225" s="12">
        <f>-PV(Summary!$B$5/12,A225,0,E225,0)</f>
        <v>0</v>
      </c>
      <c r="G225" s="5"/>
      <c r="H225" s="12">
        <f>IF(A225&lt;=Summary!$B$9,'Inv Growth-Later'!E228,0)</f>
        <v>0</v>
      </c>
      <c r="I225" s="12">
        <f>-(H225*Summary!$B$17*(Summary!$B$18+Summary!$B$19))</f>
        <v>0</v>
      </c>
      <c r="J225" s="12">
        <f t="shared" si="15"/>
        <v>0</v>
      </c>
      <c r="K225" s="12">
        <f>-PV(Summary!$B$5/12,A225,0,J225,0)</f>
        <v>0</v>
      </c>
      <c r="L225"/>
      <c r="M225" s="12">
        <f t="shared" si="16"/>
        <v>0</v>
      </c>
    </row>
    <row r="226" spans="1:13" x14ac:dyDescent="0.25">
      <c r="A226" s="3">
        <v>221</v>
      </c>
      <c r="B226" s="40">
        <f t="shared" si="17"/>
        <v>49400</v>
      </c>
      <c r="C226" s="41">
        <f>-'Loan-Extra Payments'!G230</f>
        <v>0</v>
      </c>
      <c r="D226" s="12">
        <f>-C226*(Summary!$B$12+Summary!$B$13)</f>
        <v>0</v>
      </c>
      <c r="E226" s="12">
        <f t="shared" si="14"/>
        <v>0</v>
      </c>
      <c r="F226" s="12">
        <f>-PV(Summary!$B$5/12,A226,0,E226,0)</f>
        <v>0</v>
      </c>
      <c r="G226" s="5"/>
      <c r="H226" s="12">
        <f>IF(A226&lt;=Summary!$B$9,'Inv Growth-Later'!E229,0)</f>
        <v>0</v>
      </c>
      <c r="I226" s="12">
        <f>-(H226*Summary!$B$17*(Summary!$B$18+Summary!$B$19))</f>
        <v>0</v>
      </c>
      <c r="J226" s="12">
        <f t="shared" si="15"/>
        <v>0</v>
      </c>
      <c r="K226" s="12">
        <f>-PV(Summary!$B$5/12,A226,0,J226,0)</f>
        <v>0</v>
      </c>
      <c r="L226"/>
      <c r="M226" s="12">
        <f t="shared" si="16"/>
        <v>0</v>
      </c>
    </row>
    <row r="227" spans="1:13" x14ac:dyDescent="0.25">
      <c r="A227" s="3">
        <v>222</v>
      </c>
      <c r="B227" s="40">
        <f t="shared" si="17"/>
        <v>49430</v>
      </c>
      <c r="C227" s="41">
        <f>-'Loan-Extra Payments'!G231</f>
        <v>0</v>
      </c>
      <c r="D227" s="12">
        <f>-C227*(Summary!$B$12+Summary!$B$13)</f>
        <v>0</v>
      </c>
      <c r="E227" s="12">
        <f t="shared" si="14"/>
        <v>0</v>
      </c>
      <c r="F227" s="12">
        <f>-PV(Summary!$B$5/12,A227,0,E227,0)</f>
        <v>0</v>
      </c>
      <c r="G227" s="5"/>
      <c r="H227" s="12">
        <f>IF(A227&lt;=Summary!$B$9,'Inv Growth-Later'!E230,0)</f>
        <v>0</v>
      </c>
      <c r="I227" s="12">
        <f>-(H227*Summary!$B$17*(Summary!$B$18+Summary!$B$19))</f>
        <v>0</v>
      </c>
      <c r="J227" s="12">
        <f t="shared" si="15"/>
        <v>0</v>
      </c>
      <c r="K227" s="12">
        <f>-PV(Summary!$B$5/12,A227,0,J227,0)</f>
        <v>0</v>
      </c>
      <c r="L227"/>
      <c r="M227" s="12">
        <f t="shared" si="16"/>
        <v>0</v>
      </c>
    </row>
    <row r="228" spans="1:13" x14ac:dyDescent="0.25">
      <c r="A228" s="3">
        <v>223</v>
      </c>
      <c r="B228" s="40">
        <f t="shared" si="17"/>
        <v>49461</v>
      </c>
      <c r="C228" s="41">
        <f>-'Loan-Extra Payments'!G232</f>
        <v>0</v>
      </c>
      <c r="D228" s="12">
        <f>-C228*(Summary!$B$12+Summary!$B$13)</f>
        <v>0</v>
      </c>
      <c r="E228" s="12">
        <f t="shared" si="14"/>
        <v>0</v>
      </c>
      <c r="F228" s="12">
        <f>-PV(Summary!$B$5/12,A228,0,E228,0)</f>
        <v>0</v>
      </c>
      <c r="G228" s="5"/>
      <c r="H228" s="12">
        <f>IF(A228&lt;=Summary!$B$9,'Inv Growth-Later'!E231,0)</f>
        <v>0</v>
      </c>
      <c r="I228" s="12">
        <f>-(H228*Summary!$B$17*(Summary!$B$18+Summary!$B$19))</f>
        <v>0</v>
      </c>
      <c r="J228" s="12">
        <f t="shared" si="15"/>
        <v>0</v>
      </c>
      <c r="K228" s="12">
        <f>-PV(Summary!$B$5/12,A228,0,J228,0)</f>
        <v>0</v>
      </c>
      <c r="L228"/>
      <c r="M228" s="12">
        <f t="shared" si="16"/>
        <v>0</v>
      </c>
    </row>
    <row r="229" spans="1:13" x14ac:dyDescent="0.25">
      <c r="A229" s="3">
        <v>224</v>
      </c>
      <c r="B229" s="40">
        <f t="shared" si="17"/>
        <v>49491</v>
      </c>
      <c r="C229" s="41">
        <f>-'Loan-Extra Payments'!G233</f>
        <v>0</v>
      </c>
      <c r="D229" s="12">
        <f>-C229*(Summary!$B$12+Summary!$B$13)</f>
        <v>0</v>
      </c>
      <c r="E229" s="12">
        <f t="shared" si="14"/>
        <v>0</v>
      </c>
      <c r="F229" s="12">
        <f>-PV(Summary!$B$5/12,A229,0,E229,0)</f>
        <v>0</v>
      </c>
      <c r="G229" s="5"/>
      <c r="H229" s="12">
        <f>IF(A229&lt;=Summary!$B$9,'Inv Growth-Later'!E232,0)</f>
        <v>0</v>
      </c>
      <c r="I229" s="12">
        <f>-(H229*Summary!$B$17*(Summary!$B$18+Summary!$B$19))</f>
        <v>0</v>
      </c>
      <c r="J229" s="12">
        <f t="shared" si="15"/>
        <v>0</v>
      </c>
      <c r="K229" s="12">
        <f>-PV(Summary!$B$5/12,A229,0,J229,0)</f>
        <v>0</v>
      </c>
      <c r="L229"/>
      <c r="M229" s="12">
        <f t="shared" si="16"/>
        <v>0</v>
      </c>
    </row>
    <row r="230" spans="1:13" x14ac:dyDescent="0.25">
      <c r="A230" s="3">
        <v>225</v>
      </c>
      <c r="B230" s="40">
        <f t="shared" si="17"/>
        <v>49522</v>
      </c>
      <c r="C230" s="41">
        <f>-'Loan-Extra Payments'!G234</f>
        <v>0</v>
      </c>
      <c r="D230" s="12">
        <f>-C230*(Summary!$B$12+Summary!$B$13)</f>
        <v>0</v>
      </c>
      <c r="E230" s="12">
        <f t="shared" si="14"/>
        <v>0</v>
      </c>
      <c r="F230" s="12">
        <f>-PV(Summary!$B$5/12,A230,0,E230,0)</f>
        <v>0</v>
      </c>
      <c r="G230" s="5"/>
      <c r="H230" s="12">
        <f>IF(A230&lt;=Summary!$B$9,'Inv Growth-Later'!E233,0)</f>
        <v>0</v>
      </c>
      <c r="I230" s="12">
        <f>-(H230*Summary!$B$17*(Summary!$B$18+Summary!$B$19))</f>
        <v>0</v>
      </c>
      <c r="J230" s="12">
        <f t="shared" si="15"/>
        <v>0</v>
      </c>
      <c r="K230" s="12">
        <f>-PV(Summary!$B$5/12,A230,0,J230,0)</f>
        <v>0</v>
      </c>
      <c r="L230"/>
      <c r="M230" s="12">
        <f t="shared" si="16"/>
        <v>0</v>
      </c>
    </row>
    <row r="231" spans="1:13" x14ac:dyDescent="0.25">
      <c r="A231" s="3">
        <v>226</v>
      </c>
      <c r="B231" s="40">
        <f t="shared" si="17"/>
        <v>49553</v>
      </c>
      <c r="C231" s="41">
        <f>-'Loan-Extra Payments'!G235</f>
        <v>0</v>
      </c>
      <c r="D231" s="12">
        <f>-C231*(Summary!$B$12+Summary!$B$13)</f>
        <v>0</v>
      </c>
      <c r="E231" s="12">
        <f t="shared" si="14"/>
        <v>0</v>
      </c>
      <c r="F231" s="12">
        <f>-PV(Summary!$B$5/12,A231,0,E231,0)</f>
        <v>0</v>
      </c>
      <c r="G231" s="5"/>
      <c r="H231" s="12">
        <f>IF(A231&lt;=Summary!$B$9,'Inv Growth-Later'!E234,0)</f>
        <v>0</v>
      </c>
      <c r="I231" s="12">
        <f>-(H231*Summary!$B$17*(Summary!$B$18+Summary!$B$19))</f>
        <v>0</v>
      </c>
      <c r="J231" s="12">
        <f t="shared" si="15"/>
        <v>0</v>
      </c>
      <c r="K231" s="12">
        <f>-PV(Summary!$B$5/12,A231,0,J231,0)</f>
        <v>0</v>
      </c>
      <c r="L231"/>
      <c r="M231" s="12">
        <f t="shared" si="16"/>
        <v>0</v>
      </c>
    </row>
    <row r="232" spans="1:13" x14ac:dyDescent="0.25">
      <c r="A232" s="3">
        <v>227</v>
      </c>
      <c r="B232" s="40">
        <f t="shared" si="17"/>
        <v>49583</v>
      </c>
      <c r="C232" s="41">
        <f>-'Loan-Extra Payments'!G236</f>
        <v>0</v>
      </c>
      <c r="D232" s="12">
        <f>-C232*(Summary!$B$12+Summary!$B$13)</f>
        <v>0</v>
      </c>
      <c r="E232" s="12">
        <f t="shared" si="14"/>
        <v>0</v>
      </c>
      <c r="F232" s="12">
        <f>-PV(Summary!$B$5/12,A232,0,E232,0)</f>
        <v>0</v>
      </c>
      <c r="G232" s="5"/>
      <c r="H232" s="12">
        <f>IF(A232&lt;=Summary!$B$9,'Inv Growth-Later'!E235,0)</f>
        <v>0</v>
      </c>
      <c r="I232" s="12">
        <f>-(H232*Summary!$B$17*(Summary!$B$18+Summary!$B$19))</f>
        <v>0</v>
      </c>
      <c r="J232" s="12">
        <f t="shared" si="15"/>
        <v>0</v>
      </c>
      <c r="K232" s="12">
        <f>-PV(Summary!$B$5/12,A232,0,J232,0)</f>
        <v>0</v>
      </c>
      <c r="L232"/>
      <c r="M232" s="12">
        <f t="shared" si="16"/>
        <v>0</v>
      </c>
    </row>
    <row r="233" spans="1:13" x14ac:dyDescent="0.25">
      <c r="A233" s="3">
        <v>228</v>
      </c>
      <c r="B233" s="40">
        <f t="shared" si="17"/>
        <v>49614</v>
      </c>
      <c r="C233" s="41">
        <f>-'Loan-Extra Payments'!G237</f>
        <v>0</v>
      </c>
      <c r="D233" s="12">
        <f>-C233*(Summary!$B$12+Summary!$B$13)</f>
        <v>0</v>
      </c>
      <c r="E233" s="12">
        <f t="shared" si="14"/>
        <v>0</v>
      </c>
      <c r="F233" s="12">
        <f>-PV(Summary!$B$5/12,A233,0,E233,0)</f>
        <v>0</v>
      </c>
      <c r="G233" s="5"/>
      <c r="H233" s="12">
        <f>IF(A233&lt;=Summary!$B$9,'Inv Growth-Later'!E236,0)</f>
        <v>0</v>
      </c>
      <c r="I233" s="12">
        <f>-(H233*Summary!$B$17*(Summary!$B$18+Summary!$B$19))</f>
        <v>0</v>
      </c>
      <c r="J233" s="12">
        <f t="shared" si="15"/>
        <v>0</v>
      </c>
      <c r="K233" s="12">
        <f>-PV(Summary!$B$5/12,A233,0,J233,0)</f>
        <v>0</v>
      </c>
      <c r="L233"/>
      <c r="M233" s="12">
        <f t="shared" si="16"/>
        <v>0</v>
      </c>
    </row>
    <row r="234" spans="1:13" x14ac:dyDescent="0.25">
      <c r="A234" s="3">
        <v>229</v>
      </c>
      <c r="B234" s="40">
        <f t="shared" si="17"/>
        <v>49644</v>
      </c>
      <c r="C234" s="41">
        <f>-'Loan-Extra Payments'!G238</f>
        <v>0</v>
      </c>
      <c r="D234" s="12">
        <f>-C234*(Summary!$B$12+Summary!$B$13)</f>
        <v>0</v>
      </c>
      <c r="E234" s="12">
        <f t="shared" si="14"/>
        <v>0</v>
      </c>
      <c r="F234" s="12">
        <f>-PV(Summary!$B$5/12,A234,0,E234,0)</f>
        <v>0</v>
      </c>
      <c r="G234" s="5"/>
      <c r="H234" s="12">
        <f>IF(A234&lt;=Summary!$B$9,'Inv Growth-Later'!E237,0)</f>
        <v>0</v>
      </c>
      <c r="I234" s="12">
        <f>-(H234*Summary!$B$17*(Summary!$B$18+Summary!$B$19))</f>
        <v>0</v>
      </c>
      <c r="J234" s="12">
        <f t="shared" si="15"/>
        <v>0</v>
      </c>
      <c r="K234" s="12">
        <f>-PV(Summary!$B$5/12,A234,0,J234,0)</f>
        <v>0</v>
      </c>
      <c r="L234"/>
      <c r="M234" s="12">
        <f t="shared" si="16"/>
        <v>0</v>
      </c>
    </row>
    <row r="235" spans="1:13" x14ac:dyDescent="0.25">
      <c r="A235" s="3">
        <v>230</v>
      </c>
      <c r="B235" s="40">
        <f t="shared" si="17"/>
        <v>49675</v>
      </c>
      <c r="C235" s="41">
        <f>-'Loan-Extra Payments'!G239</f>
        <v>0</v>
      </c>
      <c r="D235" s="12">
        <f>-C235*(Summary!$B$12+Summary!$B$13)</f>
        <v>0</v>
      </c>
      <c r="E235" s="12">
        <f t="shared" si="14"/>
        <v>0</v>
      </c>
      <c r="F235" s="12">
        <f>-PV(Summary!$B$5/12,A235,0,E235,0)</f>
        <v>0</v>
      </c>
      <c r="G235" s="5"/>
      <c r="H235" s="12">
        <f>IF(A235&lt;=Summary!$B$9,'Inv Growth-Later'!E238,0)</f>
        <v>0</v>
      </c>
      <c r="I235" s="12">
        <f>-(H235*Summary!$B$17*(Summary!$B$18+Summary!$B$19))</f>
        <v>0</v>
      </c>
      <c r="J235" s="12">
        <f t="shared" si="15"/>
        <v>0</v>
      </c>
      <c r="K235" s="12">
        <f>-PV(Summary!$B$5/12,A235,0,J235,0)</f>
        <v>0</v>
      </c>
      <c r="L235"/>
      <c r="M235" s="12">
        <f t="shared" si="16"/>
        <v>0</v>
      </c>
    </row>
    <row r="236" spans="1:13" x14ac:dyDescent="0.25">
      <c r="A236" s="3">
        <v>231</v>
      </c>
      <c r="B236" s="40">
        <f t="shared" si="17"/>
        <v>49706</v>
      </c>
      <c r="C236" s="41">
        <f>-'Loan-Extra Payments'!G240</f>
        <v>0</v>
      </c>
      <c r="D236" s="12">
        <f>-C236*(Summary!$B$12+Summary!$B$13)</f>
        <v>0</v>
      </c>
      <c r="E236" s="12">
        <f t="shared" si="14"/>
        <v>0</v>
      </c>
      <c r="F236" s="12">
        <f>-PV(Summary!$B$5/12,A236,0,E236,0)</f>
        <v>0</v>
      </c>
      <c r="G236" s="5"/>
      <c r="H236" s="12">
        <f>IF(A236&lt;=Summary!$B$9,'Inv Growth-Later'!E239,0)</f>
        <v>0</v>
      </c>
      <c r="I236" s="12">
        <f>-(H236*Summary!$B$17*(Summary!$B$18+Summary!$B$19))</f>
        <v>0</v>
      </c>
      <c r="J236" s="12">
        <f t="shared" si="15"/>
        <v>0</v>
      </c>
      <c r="K236" s="12">
        <f>-PV(Summary!$B$5/12,A236,0,J236,0)</f>
        <v>0</v>
      </c>
      <c r="L236"/>
      <c r="M236" s="12">
        <f t="shared" si="16"/>
        <v>0</v>
      </c>
    </row>
    <row r="237" spans="1:13" x14ac:dyDescent="0.25">
      <c r="A237" s="3">
        <v>232</v>
      </c>
      <c r="B237" s="40">
        <f t="shared" si="17"/>
        <v>49735</v>
      </c>
      <c r="C237" s="41">
        <f>-'Loan-Extra Payments'!G241</f>
        <v>0</v>
      </c>
      <c r="D237" s="12">
        <f>-C237*(Summary!$B$12+Summary!$B$13)</f>
        <v>0</v>
      </c>
      <c r="E237" s="12">
        <f t="shared" si="14"/>
        <v>0</v>
      </c>
      <c r="F237" s="12">
        <f>-PV(Summary!$B$5/12,A237,0,E237,0)</f>
        <v>0</v>
      </c>
      <c r="G237" s="5"/>
      <c r="H237" s="12">
        <f>IF(A237&lt;=Summary!$B$9,'Inv Growth-Later'!E240,0)</f>
        <v>0</v>
      </c>
      <c r="I237" s="12">
        <f>-(H237*Summary!$B$17*(Summary!$B$18+Summary!$B$19))</f>
        <v>0</v>
      </c>
      <c r="J237" s="12">
        <f t="shared" si="15"/>
        <v>0</v>
      </c>
      <c r="K237" s="12">
        <f>-PV(Summary!$B$5/12,A237,0,J237,0)</f>
        <v>0</v>
      </c>
      <c r="L237"/>
      <c r="M237" s="12">
        <f t="shared" si="16"/>
        <v>0</v>
      </c>
    </row>
    <row r="238" spans="1:13" x14ac:dyDescent="0.25">
      <c r="A238" s="3">
        <v>233</v>
      </c>
      <c r="B238" s="40">
        <f t="shared" si="17"/>
        <v>49766</v>
      </c>
      <c r="C238" s="41">
        <f>-'Loan-Extra Payments'!G242</f>
        <v>0</v>
      </c>
      <c r="D238" s="12">
        <f>-C238*(Summary!$B$12+Summary!$B$13)</f>
        <v>0</v>
      </c>
      <c r="E238" s="12">
        <f t="shared" si="14"/>
        <v>0</v>
      </c>
      <c r="F238" s="12">
        <f>-PV(Summary!$B$5/12,A238,0,E238,0)</f>
        <v>0</v>
      </c>
      <c r="G238" s="5"/>
      <c r="H238" s="12">
        <f>IF(A238&lt;=Summary!$B$9,'Inv Growth-Later'!E241,0)</f>
        <v>0</v>
      </c>
      <c r="I238" s="12">
        <f>-(H238*Summary!$B$17*(Summary!$B$18+Summary!$B$19))</f>
        <v>0</v>
      </c>
      <c r="J238" s="12">
        <f t="shared" si="15"/>
        <v>0</v>
      </c>
      <c r="K238" s="12">
        <f>-PV(Summary!$B$5/12,A238,0,J238,0)</f>
        <v>0</v>
      </c>
      <c r="L238"/>
      <c r="M238" s="12">
        <f t="shared" si="16"/>
        <v>0</v>
      </c>
    </row>
    <row r="239" spans="1:13" x14ac:dyDescent="0.25">
      <c r="A239" s="3">
        <v>234</v>
      </c>
      <c r="B239" s="40">
        <f t="shared" si="17"/>
        <v>49796</v>
      </c>
      <c r="C239" s="41">
        <f>-'Loan-Extra Payments'!G243</f>
        <v>0</v>
      </c>
      <c r="D239" s="12">
        <f>-C239*(Summary!$B$12+Summary!$B$13)</f>
        <v>0</v>
      </c>
      <c r="E239" s="12">
        <f t="shared" si="14"/>
        <v>0</v>
      </c>
      <c r="F239" s="12">
        <f>-PV(Summary!$B$5/12,A239,0,E239,0)</f>
        <v>0</v>
      </c>
      <c r="G239" s="5"/>
      <c r="H239" s="12">
        <f>IF(A239&lt;=Summary!$B$9,'Inv Growth-Later'!E242,0)</f>
        <v>0</v>
      </c>
      <c r="I239" s="12">
        <f>-(H239*Summary!$B$17*(Summary!$B$18+Summary!$B$19))</f>
        <v>0</v>
      </c>
      <c r="J239" s="12">
        <f t="shared" si="15"/>
        <v>0</v>
      </c>
      <c r="K239" s="12">
        <f>-PV(Summary!$B$5/12,A239,0,J239,0)</f>
        <v>0</v>
      </c>
      <c r="L239"/>
      <c r="M239" s="12">
        <f t="shared" si="16"/>
        <v>0</v>
      </c>
    </row>
    <row r="240" spans="1:13" x14ac:dyDescent="0.25">
      <c r="A240" s="3">
        <v>235</v>
      </c>
      <c r="B240" s="40">
        <f t="shared" si="17"/>
        <v>49827</v>
      </c>
      <c r="C240" s="41">
        <f>-'Loan-Extra Payments'!G244</f>
        <v>0</v>
      </c>
      <c r="D240" s="12">
        <f>-C240*(Summary!$B$12+Summary!$B$13)</f>
        <v>0</v>
      </c>
      <c r="E240" s="12">
        <f t="shared" si="14"/>
        <v>0</v>
      </c>
      <c r="F240" s="12">
        <f>-PV(Summary!$B$5/12,A240,0,E240,0)</f>
        <v>0</v>
      </c>
      <c r="G240" s="5"/>
      <c r="H240" s="12">
        <f>IF(A240&lt;=Summary!$B$9,'Inv Growth-Later'!E243,0)</f>
        <v>0</v>
      </c>
      <c r="I240" s="12">
        <f>-(H240*Summary!$B$17*(Summary!$B$18+Summary!$B$19))</f>
        <v>0</v>
      </c>
      <c r="J240" s="12">
        <f t="shared" si="15"/>
        <v>0</v>
      </c>
      <c r="K240" s="12">
        <f>-PV(Summary!$B$5/12,A240,0,J240,0)</f>
        <v>0</v>
      </c>
      <c r="L240"/>
      <c r="M240" s="12">
        <f t="shared" si="16"/>
        <v>0</v>
      </c>
    </row>
    <row r="241" spans="1:13" x14ac:dyDescent="0.25">
      <c r="A241" s="3">
        <v>236</v>
      </c>
      <c r="B241" s="40">
        <f t="shared" si="17"/>
        <v>49857</v>
      </c>
      <c r="C241" s="41">
        <f>-'Loan-Extra Payments'!G245</f>
        <v>0</v>
      </c>
      <c r="D241" s="12">
        <f>-C241*(Summary!$B$12+Summary!$B$13)</f>
        <v>0</v>
      </c>
      <c r="E241" s="12">
        <f t="shared" si="14"/>
        <v>0</v>
      </c>
      <c r="F241" s="12">
        <f>-PV(Summary!$B$5/12,A241,0,E241,0)</f>
        <v>0</v>
      </c>
      <c r="G241" s="5"/>
      <c r="H241" s="12">
        <f>IF(A241&lt;=Summary!$B$9,'Inv Growth-Later'!E244,0)</f>
        <v>0</v>
      </c>
      <c r="I241" s="12">
        <f>-(H241*Summary!$B$17*(Summary!$B$18+Summary!$B$19))</f>
        <v>0</v>
      </c>
      <c r="J241" s="12">
        <f t="shared" si="15"/>
        <v>0</v>
      </c>
      <c r="K241" s="12">
        <f>-PV(Summary!$B$5/12,A241,0,J241,0)</f>
        <v>0</v>
      </c>
      <c r="L241"/>
      <c r="M241" s="12">
        <f t="shared" si="16"/>
        <v>0</v>
      </c>
    </row>
    <row r="242" spans="1:13" x14ac:dyDescent="0.25">
      <c r="A242" s="3">
        <v>237</v>
      </c>
      <c r="B242" s="40">
        <f t="shared" si="17"/>
        <v>49888</v>
      </c>
      <c r="C242" s="41">
        <f>-'Loan-Extra Payments'!G246</f>
        <v>0</v>
      </c>
      <c r="D242" s="12">
        <f>-C242*(Summary!$B$12+Summary!$B$13)</f>
        <v>0</v>
      </c>
      <c r="E242" s="12">
        <f t="shared" si="14"/>
        <v>0</v>
      </c>
      <c r="F242" s="12">
        <f>-PV(Summary!$B$5/12,A242,0,E242,0)</f>
        <v>0</v>
      </c>
      <c r="G242" s="5"/>
      <c r="H242" s="12">
        <f>IF(A242&lt;=Summary!$B$9,'Inv Growth-Later'!E245,0)</f>
        <v>0</v>
      </c>
      <c r="I242" s="12">
        <f>-(H242*Summary!$B$17*(Summary!$B$18+Summary!$B$19))</f>
        <v>0</v>
      </c>
      <c r="J242" s="12">
        <f t="shared" si="15"/>
        <v>0</v>
      </c>
      <c r="K242" s="12">
        <f>-PV(Summary!$B$5/12,A242,0,J242,0)</f>
        <v>0</v>
      </c>
      <c r="L242"/>
      <c r="M242" s="12">
        <f t="shared" si="16"/>
        <v>0</v>
      </c>
    </row>
    <row r="243" spans="1:13" x14ac:dyDescent="0.25">
      <c r="A243" s="3">
        <v>238</v>
      </c>
      <c r="B243" s="40">
        <f t="shared" si="17"/>
        <v>49919</v>
      </c>
      <c r="C243" s="41">
        <f>-'Loan-Extra Payments'!G247</f>
        <v>0</v>
      </c>
      <c r="D243" s="12">
        <f>-C243*(Summary!$B$12+Summary!$B$13)</f>
        <v>0</v>
      </c>
      <c r="E243" s="12">
        <f t="shared" si="14"/>
        <v>0</v>
      </c>
      <c r="F243" s="12">
        <f>-PV(Summary!$B$5/12,A243,0,E243,0)</f>
        <v>0</v>
      </c>
      <c r="G243" s="5"/>
      <c r="H243" s="12">
        <f>IF(A243&lt;=Summary!$B$9,'Inv Growth-Later'!E246,0)</f>
        <v>0</v>
      </c>
      <c r="I243" s="12">
        <f>-(H243*Summary!$B$17*(Summary!$B$18+Summary!$B$19))</f>
        <v>0</v>
      </c>
      <c r="J243" s="12">
        <f t="shared" si="15"/>
        <v>0</v>
      </c>
      <c r="K243" s="12">
        <f>-PV(Summary!$B$5/12,A243,0,J243,0)</f>
        <v>0</v>
      </c>
      <c r="L243"/>
      <c r="M243" s="12">
        <f t="shared" si="16"/>
        <v>0</v>
      </c>
    </row>
    <row r="244" spans="1:13" x14ac:dyDescent="0.25">
      <c r="A244" s="3">
        <v>239</v>
      </c>
      <c r="B244" s="40">
        <f t="shared" si="17"/>
        <v>49949</v>
      </c>
      <c r="C244" s="41">
        <f>-'Loan-Extra Payments'!G248</f>
        <v>0</v>
      </c>
      <c r="D244" s="12">
        <f>-C244*(Summary!$B$12+Summary!$B$13)</f>
        <v>0</v>
      </c>
      <c r="E244" s="12">
        <f t="shared" si="14"/>
        <v>0</v>
      </c>
      <c r="F244" s="12">
        <f>-PV(Summary!$B$5/12,A244,0,E244,0)</f>
        <v>0</v>
      </c>
      <c r="G244" s="5"/>
      <c r="H244" s="12">
        <f>IF(A244&lt;=Summary!$B$9,'Inv Growth-Later'!E247,0)</f>
        <v>0</v>
      </c>
      <c r="I244" s="12">
        <f>-(H244*Summary!$B$17*(Summary!$B$18+Summary!$B$19))</f>
        <v>0</v>
      </c>
      <c r="J244" s="12">
        <f t="shared" si="15"/>
        <v>0</v>
      </c>
      <c r="K244" s="12">
        <f>-PV(Summary!$B$5/12,A244,0,J244,0)</f>
        <v>0</v>
      </c>
      <c r="L244"/>
      <c r="M244" s="12">
        <f t="shared" si="16"/>
        <v>0</v>
      </c>
    </row>
    <row r="245" spans="1:13" x14ac:dyDescent="0.25">
      <c r="A245" s="3">
        <v>240</v>
      </c>
      <c r="B245" s="40">
        <f t="shared" si="17"/>
        <v>49980</v>
      </c>
      <c r="C245" s="41">
        <f>-'Loan-Extra Payments'!G249</f>
        <v>0</v>
      </c>
      <c r="D245" s="12">
        <f>-C245*(Summary!$B$12+Summary!$B$13)</f>
        <v>0</v>
      </c>
      <c r="E245" s="12">
        <f t="shared" si="14"/>
        <v>0</v>
      </c>
      <c r="F245" s="12">
        <f>-PV(Summary!$B$5/12,A245,0,E245,0)</f>
        <v>0</v>
      </c>
      <c r="G245" s="5"/>
      <c r="H245" s="12">
        <f>IF(A245&lt;=Summary!$B$9,'Inv Growth-Later'!E248,0)</f>
        <v>0</v>
      </c>
      <c r="I245" s="12">
        <f>-(H245*Summary!$B$17*(Summary!$B$18+Summary!$B$19))</f>
        <v>0</v>
      </c>
      <c r="J245" s="12">
        <f t="shared" si="15"/>
        <v>0</v>
      </c>
      <c r="K245" s="12">
        <f>-PV(Summary!$B$5/12,A245,0,J245,0)</f>
        <v>0</v>
      </c>
      <c r="L245"/>
      <c r="M245" s="12">
        <f t="shared" si="16"/>
        <v>0</v>
      </c>
    </row>
    <row r="246" spans="1:13" x14ac:dyDescent="0.25">
      <c r="A246" s="3">
        <v>241</v>
      </c>
      <c r="B246" s="40">
        <f t="shared" si="17"/>
        <v>50010</v>
      </c>
      <c r="C246" s="41">
        <f>-'Loan-Extra Payments'!G250</f>
        <v>0</v>
      </c>
      <c r="D246" s="12">
        <f>-C246*(Summary!$B$12+Summary!$B$13)</f>
        <v>0</v>
      </c>
      <c r="E246" s="12">
        <f t="shared" si="14"/>
        <v>0</v>
      </c>
      <c r="F246" s="12">
        <f>-PV(Summary!$B$5/12,A246,0,E246,0)</f>
        <v>0</v>
      </c>
      <c r="G246" s="5"/>
      <c r="H246" s="12">
        <f>IF(A246&lt;=Summary!$B$9,'Inv Growth-Later'!E249,0)</f>
        <v>0</v>
      </c>
      <c r="I246" s="12">
        <f>-(H246*Summary!$B$17*(Summary!$B$18+Summary!$B$19))</f>
        <v>0</v>
      </c>
      <c r="J246" s="12">
        <f t="shared" si="15"/>
        <v>0</v>
      </c>
      <c r="K246" s="12">
        <f>-PV(Summary!$B$5/12,A246,0,J246,0)</f>
        <v>0</v>
      </c>
      <c r="L246"/>
      <c r="M246" s="12">
        <f t="shared" si="16"/>
        <v>0</v>
      </c>
    </row>
    <row r="247" spans="1:13" x14ac:dyDescent="0.25">
      <c r="A247" s="3">
        <v>242</v>
      </c>
      <c r="B247" s="40">
        <f t="shared" si="17"/>
        <v>50041</v>
      </c>
      <c r="C247" s="41">
        <f>-'Loan-Extra Payments'!G251</f>
        <v>0</v>
      </c>
      <c r="D247" s="12">
        <f>-C247*(Summary!$B$12+Summary!$B$13)</f>
        <v>0</v>
      </c>
      <c r="E247" s="12">
        <f t="shared" si="14"/>
        <v>0</v>
      </c>
      <c r="F247" s="12">
        <f>-PV(Summary!$B$5/12,A247,0,E247,0)</f>
        <v>0</v>
      </c>
      <c r="G247" s="5"/>
      <c r="H247" s="12">
        <f>IF(A247&lt;=Summary!$B$9,'Inv Growth-Later'!E250,0)</f>
        <v>0</v>
      </c>
      <c r="I247" s="12">
        <f>-(H247*Summary!$B$17*(Summary!$B$18+Summary!$B$19))</f>
        <v>0</v>
      </c>
      <c r="J247" s="12">
        <f t="shared" si="15"/>
        <v>0</v>
      </c>
      <c r="K247" s="12">
        <f>-PV(Summary!$B$5/12,A247,0,J247,0)</f>
        <v>0</v>
      </c>
      <c r="L247"/>
      <c r="M247" s="12">
        <f t="shared" si="16"/>
        <v>0</v>
      </c>
    </row>
    <row r="248" spans="1:13" x14ac:dyDescent="0.25">
      <c r="A248" s="3">
        <v>243</v>
      </c>
      <c r="B248" s="40">
        <f t="shared" si="17"/>
        <v>50072</v>
      </c>
      <c r="C248" s="41">
        <f>-'Loan-Extra Payments'!G252</f>
        <v>0</v>
      </c>
      <c r="D248" s="12">
        <f>-C248*(Summary!$B$12+Summary!$B$13)</f>
        <v>0</v>
      </c>
      <c r="E248" s="12">
        <f t="shared" si="14"/>
        <v>0</v>
      </c>
      <c r="F248" s="12">
        <f>-PV(Summary!$B$5/12,A248,0,E248,0)</f>
        <v>0</v>
      </c>
      <c r="G248" s="5"/>
      <c r="H248" s="12">
        <f>IF(A248&lt;=Summary!$B$9,'Inv Growth-Later'!E251,0)</f>
        <v>0</v>
      </c>
      <c r="I248" s="12">
        <f>-(H248*Summary!$B$17*(Summary!$B$18+Summary!$B$19))</f>
        <v>0</v>
      </c>
      <c r="J248" s="12">
        <f t="shared" si="15"/>
        <v>0</v>
      </c>
      <c r="K248" s="12">
        <f>-PV(Summary!$B$5/12,A248,0,J248,0)</f>
        <v>0</v>
      </c>
      <c r="L248"/>
      <c r="M248" s="12">
        <f t="shared" si="16"/>
        <v>0</v>
      </c>
    </row>
    <row r="249" spans="1:13" x14ac:dyDescent="0.25">
      <c r="A249" s="3">
        <v>244</v>
      </c>
      <c r="B249" s="40">
        <f t="shared" si="17"/>
        <v>50100</v>
      </c>
      <c r="C249" s="41">
        <f>-'Loan-Extra Payments'!G253</f>
        <v>0</v>
      </c>
      <c r="D249" s="12">
        <f>-C249*(Summary!$B$12+Summary!$B$13)</f>
        <v>0</v>
      </c>
      <c r="E249" s="12">
        <f t="shared" si="14"/>
        <v>0</v>
      </c>
      <c r="F249" s="12">
        <f>-PV(Summary!$B$5/12,A249,0,E249,0)</f>
        <v>0</v>
      </c>
      <c r="G249" s="5"/>
      <c r="H249" s="12">
        <f>IF(A249&lt;=Summary!$B$9,'Inv Growth-Later'!E252,0)</f>
        <v>0</v>
      </c>
      <c r="I249" s="12">
        <f>-(H249*Summary!$B$17*(Summary!$B$18+Summary!$B$19))</f>
        <v>0</v>
      </c>
      <c r="J249" s="12">
        <f t="shared" si="15"/>
        <v>0</v>
      </c>
      <c r="K249" s="12">
        <f>-PV(Summary!$B$5/12,A249,0,J249,0)</f>
        <v>0</v>
      </c>
      <c r="L249"/>
      <c r="M249" s="12">
        <f t="shared" si="16"/>
        <v>0</v>
      </c>
    </row>
    <row r="250" spans="1:13" x14ac:dyDescent="0.25">
      <c r="A250" s="3">
        <v>245</v>
      </c>
      <c r="B250" s="40">
        <f t="shared" si="17"/>
        <v>50131</v>
      </c>
      <c r="C250" s="41">
        <f>-'Loan-Extra Payments'!G254</f>
        <v>0</v>
      </c>
      <c r="D250" s="12">
        <f>-C250*(Summary!$B$12+Summary!$B$13)</f>
        <v>0</v>
      </c>
      <c r="E250" s="12">
        <f t="shared" si="14"/>
        <v>0</v>
      </c>
      <c r="F250" s="12">
        <f>-PV(Summary!$B$5/12,A250,0,E250,0)</f>
        <v>0</v>
      </c>
      <c r="G250" s="5"/>
      <c r="H250" s="12">
        <f>IF(A250&lt;=Summary!$B$9,'Inv Growth-Later'!E253,0)</f>
        <v>0</v>
      </c>
      <c r="I250" s="12">
        <f>-(H250*Summary!$B$17*(Summary!$B$18+Summary!$B$19))</f>
        <v>0</v>
      </c>
      <c r="J250" s="12">
        <f t="shared" si="15"/>
        <v>0</v>
      </c>
      <c r="K250" s="12">
        <f>-PV(Summary!$B$5/12,A250,0,J250,0)</f>
        <v>0</v>
      </c>
      <c r="L250"/>
      <c r="M250" s="12">
        <f t="shared" si="16"/>
        <v>0</v>
      </c>
    </row>
    <row r="251" spans="1:13" x14ac:dyDescent="0.25">
      <c r="A251" s="3">
        <v>246</v>
      </c>
      <c r="B251" s="40">
        <f t="shared" si="17"/>
        <v>50161</v>
      </c>
      <c r="C251" s="41">
        <f>-'Loan-Extra Payments'!G255</f>
        <v>0</v>
      </c>
      <c r="D251" s="12">
        <f>-C251*(Summary!$B$12+Summary!$B$13)</f>
        <v>0</v>
      </c>
      <c r="E251" s="12">
        <f t="shared" si="14"/>
        <v>0</v>
      </c>
      <c r="F251" s="12">
        <f>-PV(Summary!$B$5/12,A251,0,E251,0)</f>
        <v>0</v>
      </c>
      <c r="G251" s="5"/>
      <c r="H251" s="12">
        <f>IF(A251&lt;=Summary!$B$9,'Inv Growth-Later'!E254,0)</f>
        <v>0</v>
      </c>
      <c r="I251" s="12">
        <f>-(H251*Summary!$B$17*(Summary!$B$18+Summary!$B$19))</f>
        <v>0</v>
      </c>
      <c r="J251" s="12">
        <f t="shared" si="15"/>
        <v>0</v>
      </c>
      <c r="K251" s="12">
        <f>-PV(Summary!$B$5/12,A251,0,J251,0)</f>
        <v>0</v>
      </c>
      <c r="L251"/>
      <c r="M251" s="12">
        <f t="shared" si="16"/>
        <v>0</v>
      </c>
    </row>
    <row r="252" spans="1:13" x14ac:dyDescent="0.25">
      <c r="A252" s="3">
        <v>247</v>
      </c>
      <c r="B252" s="40">
        <f t="shared" si="17"/>
        <v>50192</v>
      </c>
      <c r="C252" s="41">
        <f>-'Loan-Extra Payments'!G256</f>
        <v>0</v>
      </c>
      <c r="D252" s="12">
        <f>-C252*(Summary!$B$12+Summary!$B$13)</f>
        <v>0</v>
      </c>
      <c r="E252" s="12">
        <f t="shared" si="14"/>
        <v>0</v>
      </c>
      <c r="F252" s="12">
        <f>-PV(Summary!$B$5/12,A252,0,E252,0)</f>
        <v>0</v>
      </c>
      <c r="G252" s="5"/>
      <c r="H252" s="12">
        <f>IF(A252&lt;=Summary!$B$9,'Inv Growth-Later'!E255,0)</f>
        <v>0</v>
      </c>
      <c r="I252" s="12">
        <f>-(H252*Summary!$B$17*(Summary!$B$18+Summary!$B$19))</f>
        <v>0</v>
      </c>
      <c r="J252" s="12">
        <f t="shared" si="15"/>
        <v>0</v>
      </c>
      <c r="K252" s="12">
        <f>-PV(Summary!$B$5/12,A252,0,J252,0)</f>
        <v>0</v>
      </c>
      <c r="L252"/>
      <c r="M252" s="12">
        <f t="shared" si="16"/>
        <v>0</v>
      </c>
    </row>
    <row r="253" spans="1:13" x14ac:dyDescent="0.25">
      <c r="A253" s="3">
        <v>248</v>
      </c>
      <c r="B253" s="40">
        <f t="shared" si="17"/>
        <v>50222</v>
      </c>
      <c r="C253" s="41">
        <f>-'Loan-Extra Payments'!G257</f>
        <v>0</v>
      </c>
      <c r="D253" s="12">
        <f>-C253*(Summary!$B$12+Summary!$B$13)</f>
        <v>0</v>
      </c>
      <c r="E253" s="12">
        <f t="shared" si="14"/>
        <v>0</v>
      </c>
      <c r="F253" s="12">
        <f>-PV(Summary!$B$5/12,A253,0,E253,0)</f>
        <v>0</v>
      </c>
      <c r="G253" s="5"/>
      <c r="H253" s="12">
        <f>IF(A253&lt;=Summary!$B$9,'Inv Growth-Later'!E256,0)</f>
        <v>0</v>
      </c>
      <c r="I253" s="12">
        <f>-(H253*Summary!$B$17*(Summary!$B$18+Summary!$B$19))</f>
        <v>0</v>
      </c>
      <c r="J253" s="12">
        <f t="shared" si="15"/>
        <v>0</v>
      </c>
      <c r="K253" s="12">
        <f>-PV(Summary!$B$5/12,A253,0,J253,0)</f>
        <v>0</v>
      </c>
      <c r="L253"/>
      <c r="M253" s="12">
        <f t="shared" si="16"/>
        <v>0</v>
      </c>
    </row>
    <row r="254" spans="1:13" x14ac:dyDescent="0.25">
      <c r="A254" s="3">
        <v>249</v>
      </c>
      <c r="B254" s="40">
        <f t="shared" si="17"/>
        <v>50253</v>
      </c>
      <c r="C254" s="41">
        <f>-'Loan-Extra Payments'!G258</f>
        <v>0</v>
      </c>
      <c r="D254" s="12">
        <f>-C254*(Summary!$B$12+Summary!$B$13)</f>
        <v>0</v>
      </c>
      <c r="E254" s="12">
        <f t="shared" si="14"/>
        <v>0</v>
      </c>
      <c r="F254" s="12">
        <f>-PV(Summary!$B$5/12,A254,0,E254,0)</f>
        <v>0</v>
      </c>
      <c r="G254" s="5"/>
      <c r="H254" s="12">
        <f>IF(A254&lt;=Summary!$B$9,'Inv Growth-Later'!E257,0)</f>
        <v>0</v>
      </c>
      <c r="I254" s="12">
        <f>-(H254*Summary!$B$17*(Summary!$B$18+Summary!$B$19))</f>
        <v>0</v>
      </c>
      <c r="J254" s="12">
        <f t="shared" si="15"/>
        <v>0</v>
      </c>
      <c r="K254" s="12">
        <f>-PV(Summary!$B$5/12,A254,0,J254,0)</f>
        <v>0</v>
      </c>
      <c r="L254"/>
      <c r="M254" s="12">
        <f t="shared" si="16"/>
        <v>0</v>
      </c>
    </row>
    <row r="255" spans="1:13" x14ac:dyDescent="0.25">
      <c r="A255" s="3">
        <v>250</v>
      </c>
      <c r="B255" s="40">
        <f t="shared" si="17"/>
        <v>50284</v>
      </c>
      <c r="C255" s="41">
        <f>-'Loan-Extra Payments'!G259</f>
        <v>0</v>
      </c>
      <c r="D255" s="12">
        <f>-C255*(Summary!$B$12+Summary!$B$13)</f>
        <v>0</v>
      </c>
      <c r="E255" s="12">
        <f t="shared" si="14"/>
        <v>0</v>
      </c>
      <c r="F255" s="12">
        <f>-PV(Summary!$B$5/12,A255,0,E255,0)</f>
        <v>0</v>
      </c>
      <c r="G255" s="5"/>
      <c r="H255" s="12">
        <f>IF(A255&lt;=Summary!$B$9,'Inv Growth-Later'!E258,0)</f>
        <v>0</v>
      </c>
      <c r="I255" s="12">
        <f>-(H255*Summary!$B$17*(Summary!$B$18+Summary!$B$19))</f>
        <v>0</v>
      </c>
      <c r="J255" s="12">
        <f t="shared" si="15"/>
        <v>0</v>
      </c>
      <c r="K255" s="12">
        <f>-PV(Summary!$B$5/12,A255,0,J255,0)</f>
        <v>0</v>
      </c>
      <c r="L255"/>
      <c r="M255" s="12">
        <f t="shared" si="16"/>
        <v>0</v>
      </c>
    </row>
    <row r="256" spans="1:13" x14ac:dyDescent="0.25">
      <c r="A256" s="3">
        <v>251</v>
      </c>
      <c r="B256" s="40">
        <f t="shared" si="17"/>
        <v>50314</v>
      </c>
      <c r="C256" s="41">
        <f>-'Loan-Extra Payments'!G260</f>
        <v>0</v>
      </c>
      <c r="D256" s="12">
        <f>-C256*(Summary!$B$12+Summary!$B$13)</f>
        <v>0</v>
      </c>
      <c r="E256" s="12">
        <f t="shared" si="14"/>
        <v>0</v>
      </c>
      <c r="F256" s="12">
        <f>-PV(Summary!$B$5/12,A256,0,E256,0)</f>
        <v>0</v>
      </c>
      <c r="G256" s="5"/>
      <c r="H256" s="12">
        <f>IF(A256&lt;=Summary!$B$9,'Inv Growth-Later'!E259,0)</f>
        <v>0</v>
      </c>
      <c r="I256" s="12">
        <f>-(H256*Summary!$B$17*(Summary!$B$18+Summary!$B$19))</f>
        <v>0</v>
      </c>
      <c r="J256" s="12">
        <f t="shared" si="15"/>
        <v>0</v>
      </c>
      <c r="K256" s="12">
        <f>-PV(Summary!$B$5/12,A256,0,J256,0)</f>
        <v>0</v>
      </c>
      <c r="L256"/>
      <c r="M256" s="12">
        <f t="shared" si="16"/>
        <v>0</v>
      </c>
    </row>
    <row r="257" spans="1:13" x14ac:dyDescent="0.25">
      <c r="A257" s="3">
        <v>252</v>
      </c>
      <c r="B257" s="40">
        <f t="shared" si="17"/>
        <v>50345</v>
      </c>
      <c r="C257" s="41">
        <f>-'Loan-Extra Payments'!G261</f>
        <v>0</v>
      </c>
      <c r="D257" s="12">
        <f>-C257*(Summary!$B$12+Summary!$B$13)</f>
        <v>0</v>
      </c>
      <c r="E257" s="12">
        <f t="shared" si="14"/>
        <v>0</v>
      </c>
      <c r="F257" s="12">
        <f>-PV(Summary!$B$5/12,A257,0,E257,0)</f>
        <v>0</v>
      </c>
      <c r="G257" s="5"/>
      <c r="H257" s="12">
        <f>IF(A257&lt;=Summary!$B$9,'Inv Growth-Later'!E260,0)</f>
        <v>0</v>
      </c>
      <c r="I257" s="12">
        <f>-(H257*Summary!$B$17*(Summary!$B$18+Summary!$B$19))</f>
        <v>0</v>
      </c>
      <c r="J257" s="12">
        <f t="shared" si="15"/>
        <v>0</v>
      </c>
      <c r="K257" s="12">
        <f>-PV(Summary!$B$5/12,A257,0,J257,0)</f>
        <v>0</v>
      </c>
      <c r="L257"/>
      <c r="M257" s="12">
        <f t="shared" si="16"/>
        <v>0</v>
      </c>
    </row>
    <row r="258" spans="1:13" x14ac:dyDescent="0.25">
      <c r="A258" s="3">
        <v>253</v>
      </c>
      <c r="B258" s="40">
        <f t="shared" si="17"/>
        <v>50375</v>
      </c>
      <c r="C258" s="41">
        <f>-'Loan-Extra Payments'!G262</f>
        <v>0</v>
      </c>
      <c r="D258" s="12">
        <f>-C258*(Summary!$B$12+Summary!$B$13)</f>
        <v>0</v>
      </c>
      <c r="E258" s="12">
        <f t="shared" si="14"/>
        <v>0</v>
      </c>
      <c r="F258" s="12">
        <f>-PV(Summary!$B$5/12,A258,0,E258,0)</f>
        <v>0</v>
      </c>
      <c r="G258" s="5"/>
      <c r="H258" s="12">
        <f>IF(A258&lt;=Summary!$B$9,'Inv Growth-Later'!E261,0)</f>
        <v>0</v>
      </c>
      <c r="I258" s="12">
        <f>-(H258*Summary!$B$17*(Summary!$B$18+Summary!$B$19))</f>
        <v>0</v>
      </c>
      <c r="J258" s="12">
        <f t="shared" si="15"/>
        <v>0</v>
      </c>
      <c r="K258" s="12">
        <f>-PV(Summary!$B$5/12,A258,0,J258,0)</f>
        <v>0</v>
      </c>
      <c r="L258"/>
      <c r="M258" s="12">
        <f t="shared" si="16"/>
        <v>0</v>
      </c>
    </row>
    <row r="259" spans="1:13" x14ac:dyDescent="0.25">
      <c r="A259" s="3">
        <v>254</v>
      </c>
      <c r="B259" s="40">
        <f t="shared" si="17"/>
        <v>50406</v>
      </c>
      <c r="C259" s="41">
        <f>-'Loan-Extra Payments'!G263</f>
        <v>0</v>
      </c>
      <c r="D259" s="12">
        <f>-C259*(Summary!$B$12+Summary!$B$13)</f>
        <v>0</v>
      </c>
      <c r="E259" s="12">
        <f t="shared" si="14"/>
        <v>0</v>
      </c>
      <c r="F259" s="12">
        <f>-PV(Summary!$B$5/12,A259,0,E259,0)</f>
        <v>0</v>
      </c>
      <c r="G259" s="5"/>
      <c r="H259" s="12">
        <f>IF(A259&lt;=Summary!$B$9,'Inv Growth-Later'!E262,0)</f>
        <v>0</v>
      </c>
      <c r="I259" s="12">
        <f>-(H259*Summary!$B$17*(Summary!$B$18+Summary!$B$19))</f>
        <v>0</v>
      </c>
      <c r="J259" s="12">
        <f t="shared" si="15"/>
        <v>0</v>
      </c>
      <c r="K259" s="12">
        <f>-PV(Summary!$B$5/12,A259,0,J259,0)</f>
        <v>0</v>
      </c>
      <c r="L259"/>
      <c r="M259" s="12">
        <f t="shared" si="16"/>
        <v>0</v>
      </c>
    </row>
    <row r="260" spans="1:13" x14ac:dyDescent="0.25">
      <c r="A260" s="3">
        <v>255</v>
      </c>
      <c r="B260" s="40">
        <f t="shared" si="17"/>
        <v>50437</v>
      </c>
      <c r="C260" s="41">
        <f>-'Loan-Extra Payments'!G264</f>
        <v>0</v>
      </c>
      <c r="D260" s="12">
        <f>-C260*(Summary!$B$12+Summary!$B$13)</f>
        <v>0</v>
      </c>
      <c r="E260" s="12">
        <f t="shared" si="14"/>
        <v>0</v>
      </c>
      <c r="F260" s="12">
        <f>-PV(Summary!$B$5/12,A260,0,E260,0)</f>
        <v>0</v>
      </c>
      <c r="G260" s="5"/>
      <c r="H260" s="12">
        <f>IF(A260&lt;=Summary!$B$9,'Inv Growth-Later'!E263,0)</f>
        <v>0</v>
      </c>
      <c r="I260" s="12">
        <f>-(H260*Summary!$B$17*(Summary!$B$18+Summary!$B$19))</f>
        <v>0</v>
      </c>
      <c r="J260" s="12">
        <f t="shared" si="15"/>
        <v>0</v>
      </c>
      <c r="K260" s="12">
        <f>-PV(Summary!$B$5/12,A260,0,J260,0)</f>
        <v>0</v>
      </c>
      <c r="L260"/>
      <c r="M260" s="12">
        <f t="shared" si="16"/>
        <v>0</v>
      </c>
    </row>
    <row r="261" spans="1:13" x14ac:dyDescent="0.25">
      <c r="A261" s="3">
        <v>256</v>
      </c>
      <c r="B261" s="40">
        <f t="shared" si="17"/>
        <v>50465</v>
      </c>
      <c r="C261" s="41">
        <f>-'Loan-Extra Payments'!G265</f>
        <v>0</v>
      </c>
      <c r="D261" s="12">
        <f>-C261*(Summary!$B$12+Summary!$B$13)</f>
        <v>0</v>
      </c>
      <c r="E261" s="12">
        <f t="shared" si="14"/>
        <v>0</v>
      </c>
      <c r="F261" s="12">
        <f>-PV(Summary!$B$5/12,A261,0,E261,0)</f>
        <v>0</v>
      </c>
      <c r="G261" s="5"/>
      <c r="H261" s="12">
        <f>IF(A261&lt;=Summary!$B$9,'Inv Growth-Later'!E264,0)</f>
        <v>0</v>
      </c>
      <c r="I261" s="12">
        <f>-(H261*Summary!$B$17*(Summary!$B$18+Summary!$B$19))</f>
        <v>0</v>
      </c>
      <c r="J261" s="12">
        <f t="shared" si="15"/>
        <v>0</v>
      </c>
      <c r="K261" s="12">
        <f>-PV(Summary!$B$5/12,A261,0,J261,0)</f>
        <v>0</v>
      </c>
      <c r="L261"/>
      <c r="M261" s="12">
        <f t="shared" si="16"/>
        <v>0</v>
      </c>
    </row>
    <row r="262" spans="1:13" x14ac:dyDescent="0.25">
      <c r="A262" s="3">
        <v>257</v>
      </c>
      <c r="B262" s="40">
        <f t="shared" si="17"/>
        <v>50496</v>
      </c>
      <c r="C262" s="41">
        <f>-'Loan-Extra Payments'!G266</f>
        <v>0</v>
      </c>
      <c r="D262" s="12">
        <f>-C262*(Summary!$B$12+Summary!$B$13)</f>
        <v>0</v>
      </c>
      <c r="E262" s="12">
        <f t="shared" si="14"/>
        <v>0</v>
      </c>
      <c r="F262" s="12">
        <f>-PV(Summary!$B$5/12,A262,0,E262,0)</f>
        <v>0</v>
      </c>
      <c r="G262" s="5"/>
      <c r="H262" s="12">
        <f>IF(A262&lt;=Summary!$B$9,'Inv Growth-Later'!E265,0)</f>
        <v>0</v>
      </c>
      <c r="I262" s="12">
        <f>-(H262*Summary!$B$17*(Summary!$B$18+Summary!$B$19))</f>
        <v>0</v>
      </c>
      <c r="J262" s="12">
        <f t="shared" si="15"/>
        <v>0</v>
      </c>
      <c r="K262" s="12">
        <f>-PV(Summary!$B$5/12,A262,0,J262,0)</f>
        <v>0</v>
      </c>
      <c r="L262"/>
      <c r="M262" s="12">
        <f t="shared" si="16"/>
        <v>0</v>
      </c>
    </row>
    <row r="263" spans="1:13" x14ac:dyDescent="0.25">
      <c r="A263" s="3">
        <v>258</v>
      </c>
      <c r="B263" s="40">
        <f t="shared" si="17"/>
        <v>50526</v>
      </c>
      <c r="C263" s="41">
        <f>-'Loan-Extra Payments'!G267</f>
        <v>0</v>
      </c>
      <c r="D263" s="12">
        <f>-C263*(Summary!$B$12+Summary!$B$13)</f>
        <v>0</v>
      </c>
      <c r="E263" s="12">
        <f t="shared" ref="E263:E326" si="18">SUM(C263:D263)</f>
        <v>0</v>
      </c>
      <c r="F263" s="12">
        <f>-PV(Summary!$B$5/12,A263,0,E263,0)</f>
        <v>0</v>
      </c>
      <c r="G263" s="5"/>
      <c r="H263" s="12">
        <f>IF(A263&lt;=Summary!$B$9,'Inv Growth-Later'!E266,0)</f>
        <v>0</v>
      </c>
      <c r="I263" s="12">
        <f>-(H263*Summary!$B$17*(Summary!$B$18+Summary!$B$19))</f>
        <v>0</v>
      </c>
      <c r="J263" s="12">
        <f t="shared" ref="J263:J326" si="19">SUM(H263:I263)</f>
        <v>0</v>
      </c>
      <c r="K263" s="12">
        <f>-PV(Summary!$B$5/12,A263,0,J263,0)</f>
        <v>0</v>
      </c>
      <c r="L263"/>
      <c r="M263" s="12">
        <f t="shared" ref="M263:M326" si="20">F263+K263</f>
        <v>0</v>
      </c>
    </row>
    <row r="264" spans="1:13" x14ac:dyDescent="0.25">
      <c r="A264" s="3">
        <v>259</v>
      </c>
      <c r="B264" s="40">
        <f t="shared" ref="B264:B327" si="21">EDATE(B263,1)</f>
        <v>50557</v>
      </c>
      <c r="C264" s="41">
        <f>-'Loan-Extra Payments'!G268</f>
        <v>0</v>
      </c>
      <c r="D264" s="12">
        <f>-C264*(Summary!$B$12+Summary!$B$13)</f>
        <v>0</v>
      </c>
      <c r="E264" s="12">
        <f t="shared" si="18"/>
        <v>0</v>
      </c>
      <c r="F264" s="12">
        <f>-PV(Summary!$B$5/12,A264,0,E264,0)</f>
        <v>0</v>
      </c>
      <c r="G264" s="5"/>
      <c r="H264" s="12">
        <f>IF(A264&lt;=Summary!$B$9,'Inv Growth-Later'!E267,0)</f>
        <v>0</v>
      </c>
      <c r="I264" s="12">
        <f>-(H264*Summary!$B$17*(Summary!$B$18+Summary!$B$19))</f>
        <v>0</v>
      </c>
      <c r="J264" s="12">
        <f t="shared" si="19"/>
        <v>0</v>
      </c>
      <c r="K264" s="12">
        <f>-PV(Summary!$B$5/12,A264,0,J264,0)</f>
        <v>0</v>
      </c>
      <c r="L264"/>
      <c r="M264" s="12">
        <f t="shared" si="20"/>
        <v>0</v>
      </c>
    </row>
    <row r="265" spans="1:13" x14ac:dyDescent="0.25">
      <c r="A265" s="3">
        <v>260</v>
      </c>
      <c r="B265" s="40">
        <f t="shared" si="21"/>
        <v>50587</v>
      </c>
      <c r="C265" s="41">
        <f>-'Loan-Extra Payments'!G269</f>
        <v>0</v>
      </c>
      <c r="D265" s="12">
        <f>-C265*(Summary!$B$12+Summary!$B$13)</f>
        <v>0</v>
      </c>
      <c r="E265" s="12">
        <f t="shared" si="18"/>
        <v>0</v>
      </c>
      <c r="F265" s="12">
        <f>-PV(Summary!$B$5/12,A265,0,E265,0)</f>
        <v>0</v>
      </c>
      <c r="G265" s="5"/>
      <c r="H265" s="12">
        <f>IF(A265&lt;=Summary!$B$9,'Inv Growth-Later'!E268,0)</f>
        <v>0</v>
      </c>
      <c r="I265" s="12">
        <f>-(H265*Summary!$B$17*(Summary!$B$18+Summary!$B$19))</f>
        <v>0</v>
      </c>
      <c r="J265" s="12">
        <f t="shared" si="19"/>
        <v>0</v>
      </c>
      <c r="K265" s="12">
        <f>-PV(Summary!$B$5/12,A265,0,J265,0)</f>
        <v>0</v>
      </c>
      <c r="L265"/>
      <c r="M265" s="12">
        <f t="shared" si="20"/>
        <v>0</v>
      </c>
    </row>
    <row r="266" spans="1:13" x14ac:dyDescent="0.25">
      <c r="A266" s="3">
        <v>261</v>
      </c>
      <c r="B266" s="40">
        <f t="shared" si="21"/>
        <v>50618</v>
      </c>
      <c r="C266" s="41">
        <f>-'Loan-Extra Payments'!G270</f>
        <v>0</v>
      </c>
      <c r="D266" s="12">
        <f>-C266*(Summary!$B$12+Summary!$B$13)</f>
        <v>0</v>
      </c>
      <c r="E266" s="12">
        <f t="shared" si="18"/>
        <v>0</v>
      </c>
      <c r="F266" s="12">
        <f>-PV(Summary!$B$5/12,A266,0,E266,0)</f>
        <v>0</v>
      </c>
      <c r="G266" s="5"/>
      <c r="H266" s="12">
        <f>IF(A266&lt;=Summary!$B$9,'Inv Growth-Later'!E269,0)</f>
        <v>0</v>
      </c>
      <c r="I266" s="12">
        <f>-(H266*Summary!$B$17*(Summary!$B$18+Summary!$B$19))</f>
        <v>0</v>
      </c>
      <c r="J266" s="12">
        <f t="shared" si="19"/>
        <v>0</v>
      </c>
      <c r="K266" s="12">
        <f>-PV(Summary!$B$5/12,A266,0,J266,0)</f>
        <v>0</v>
      </c>
      <c r="L266"/>
      <c r="M266" s="12">
        <f t="shared" si="20"/>
        <v>0</v>
      </c>
    </row>
    <row r="267" spans="1:13" x14ac:dyDescent="0.25">
      <c r="A267" s="3">
        <v>262</v>
      </c>
      <c r="B267" s="40">
        <f t="shared" si="21"/>
        <v>50649</v>
      </c>
      <c r="C267" s="41">
        <f>-'Loan-Extra Payments'!G271</f>
        <v>0</v>
      </c>
      <c r="D267" s="12">
        <f>-C267*(Summary!$B$12+Summary!$B$13)</f>
        <v>0</v>
      </c>
      <c r="E267" s="12">
        <f t="shared" si="18"/>
        <v>0</v>
      </c>
      <c r="F267" s="12">
        <f>-PV(Summary!$B$5/12,A267,0,E267,0)</f>
        <v>0</v>
      </c>
      <c r="G267" s="5"/>
      <c r="H267" s="12">
        <f>IF(A267&lt;=Summary!$B$9,'Inv Growth-Later'!E270,0)</f>
        <v>0</v>
      </c>
      <c r="I267" s="12">
        <f>-(H267*Summary!$B$17*(Summary!$B$18+Summary!$B$19))</f>
        <v>0</v>
      </c>
      <c r="J267" s="12">
        <f t="shared" si="19"/>
        <v>0</v>
      </c>
      <c r="K267" s="12">
        <f>-PV(Summary!$B$5/12,A267,0,J267,0)</f>
        <v>0</v>
      </c>
      <c r="L267"/>
      <c r="M267" s="12">
        <f t="shared" si="20"/>
        <v>0</v>
      </c>
    </row>
    <row r="268" spans="1:13" x14ac:dyDescent="0.25">
      <c r="A268" s="3">
        <v>263</v>
      </c>
      <c r="B268" s="40">
        <f t="shared" si="21"/>
        <v>50679</v>
      </c>
      <c r="C268" s="41">
        <f>-'Loan-Extra Payments'!G272</f>
        <v>0</v>
      </c>
      <c r="D268" s="12">
        <f>-C268*(Summary!$B$12+Summary!$B$13)</f>
        <v>0</v>
      </c>
      <c r="E268" s="12">
        <f t="shared" si="18"/>
        <v>0</v>
      </c>
      <c r="F268" s="12">
        <f>-PV(Summary!$B$5/12,A268,0,E268,0)</f>
        <v>0</v>
      </c>
      <c r="G268" s="5"/>
      <c r="H268" s="12">
        <f>IF(A268&lt;=Summary!$B$9,'Inv Growth-Later'!E271,0)</f>
        <v>0</v>
      </c>
      <c r="I268" s="12">
        <f>-(H268*Summary!$B$17*(Summary!$B$18+Summary!$B$19))</f>
        <v>0</v>
      </c>
      <c r="J268" s="12">
        <f t="shared" si="19"/>
        <v>0</v>
      </c>
      <c r="K268" s="12">
        <f>-PV(Summary!$B$5/12,A268,0,J268,0)</f>
        <v>0</v>
      </c>
      <c r="L268"/>
      <c r="M268" s="12">
        <f t="shared" si="20"/>
        <v>0</v>
      </c>
    </row>
    <row r="269" spans="1:13" x14ac:dyDescent="0.25">
      <c r="A269" s="3">
        <v>264</v>
      </c>
      <c r="B269" s="40">
        <f t="shared" si="21"/>
        <v>50710</v>
      </c>
      <c r="C269" s="41">
        <f>-'Loan-Extra Payments'!G273</f>
        <v>0</v>
      </c>
      <c r="D269" s="12">
        <f>-C269*(Summary!$B$12+Summary!$B$13)</f>
        <v>0</v>
      </c>
      <c r="E269" s="12">
        <f t="shared" si="18"/>
        <v>0</v>
      </c>
      <c r="F269" s="12">
        <f>-PV(Summary!$B$5/12,A269,0,E269,0)</f>
        <v>0</v>
      </c>
      <c r="G269" s="5"/>
      <c r="H269" s="12">
        <f>IF(A269&lt;=Summary!$B$9,'Inv Growth-Later'!E272,0)</f>
        <v>0</v>
      </c>
      <c r="I269" s="12">
        <f>-(H269*Summary!$B$17*(Summary!$B$18+Summary!$B$19))</f>
        <v>0</v>
      </c>
      <c r="J269" s="12">
        <f t="shared" si="19"/>
        <v>0</v>
      </c>
      <c r="K269" s="12">
        <f>-PV(Summary!$B$5/12,A269,0,J269,0)</f>
        <v>0</v>
      </c>
      <c r="L269"/>
      <c r="M269" s="12">
        <f t="shared" si="20"/>
        <v>0</v>
      </c>
    </row>
    <row r="270" spans="1:13" x14ac:dyDescent="0.25">
      <c r="A270" s="3">
        <v>265</v>
      </c>
      <c r="B270" s="40">
        <f t="shared" si="21"/>
        <v>50740</v>
      </c>
      <c r="C270" s="41">
        <f>-'Loan-Extra Payments'!G274</f>
        <v>0</v>
      </c>
      <c r="D270" s="12">
        <f>-C270*(Summary!$B$12+Summary!$B$13)</f>
        <v>0</v>
      </c>
      <c r="E270" s="12">
        <f t="shared" si="18"/>
        <v>0</v>
      </c>
      <c r="F270" s="12">
        <f>-PV(Summary!$B$5/12,A270,0,E270,0)</f>
        <v>0</v>
      </c>
      <c r="G270" s="5"/>
      <c r="H270" s="12">
        <f>IF(A270&lt;=Summary!$B$9,'Inv Growth-Later'!E273,0)</f>
        <v>0</v>
      </c>
      <c r="I270" s="12">
        <f>-(H270*Summary!$B$17*(Summary!$B$18+Summary!$B$19))</f>
        <v>0</v>
      </c>
      <c r="J270" s="12">
        <f t="shared" si="19"/>
        <v>0</v>
      </c>
      <c r="K270" s="12">
        <f>-PV(Summary!$B$5/12,A270,0,J270,0)</f>
        <v>0</v>
      </c>
      <c r="L270"/>
      <c r="M270" s="12">
        <f t="shared" si="20"/>
        <v>0</v>
      </c>
    </row>
    <row r="271" spans="1:13" x14ac:dyDescent="0.25">
      <c r="A271" s="3">
        <v>266</v>
      </c>
      <c r="B271" s="40">
        <f t="shared" si="21"/>
        <v>50771</v>
      </c>
      <c r="C271" s="41">
        <f>-'Loan-Extra Payments'!G275</f>
        <v>0</v>
      </c>
      <c r="D271" s="12">
        <f>-C271*(Summary!$B$12+Summary!$B$13)</f>
        <v>0</v>
      </c>
      <c r="E271" s="12">
        <f t="shared" si="18"/>
        <v>0</v>
      </c>
      <c r="F271" s="12">
        <f>-PV(Summary!$B$5/12,A271,0,E271,0)</f>
        <v>0</v>
      </c>
      <c r="G271" s="5"/>
      <c r="H271" s="12">
        <f>IF(A271&lt;=Summary!$B$9,'Inv Growth-Later'!E274,0)</f>
        <v>0</v>
      </c>
      <c r="I271" s="12">
        <f>-(H271*Summary!$B$17*(Summary!$B$18+Summary!$B$19))</f>
        <v>0</v>
      </c>
      <c r="J271" s="12">
        <f t="shared" si="19"/>
        <v>0</v>
      </c>
      <c r="K271" s="12">
        <f>-PV(Summary!$B$5/12,A271,0,J271,0)</f>
        <v>0</v>
      </c>
      <c r="L271"/>
      <c r="M271" s="12">
        <f t="shared" si="20"/>
        <v>0</v>
      </c>
    </row>
    <row r="272" spans="1:13" x14ac:dyDescent="0.25">
      <c r="A272" s="3">
        <v>267</v>
      </c>
      <c r="B272" s="40">
        <f t="shared" si="21"/>
        <v>50802</v>
      </c>
      <c r="C272" s="41">
        <f>-'Loan-Extra Payments'!G276</f>
        <v>0</v>
      </c>
      <c r="D272" s="12">
        <f>-C272*(Summary!$B$12+Summary!$B$13)</f>
        <v>0</v>
      </c>
      <c r="E272" s="12">
        <f t="shared" si="18"/>
        <v>0</v>
      </c>
      <c r="F272" s="12">
        <f>-PV(Summary!$B$5/12,A272,0,E272,0)</f>
        <v>0</v>
      </c>
      <c r="G272" s="5"/>
      <c r="H272" s="12">
        <f>IF(A272&lt;=Summary!$B$9,'Inv Growth-Later'!E275,0)</f>
        <v>0</v>
      </c>
      <c r="I272" s="12">
        <f>-(H272*Summary!$B$17*(Summary!$B$18+Summary!$B$19))</f>
        <v>0</v>
      </c>
      <c r="J272" s="12">
        <f t="shared" si="19"/>
        <v>0</v>
      </c>
      <c r="K272" s="12">
        <f>-PV(Summary!$B$5/12,A272,0,J272,0)</f>
        <v>0</v>
      </c>
      <c r="L272"/>
      <c r="M272" s="12">
        <f t="shared" si="20"/>
        <v>0</v>
      </c>
    </row>
    <row r="273" spans="1:13" x14ac:dyDescent="0.25">
      <c r="A273" s="3">
        <v>268</v>
      </c>
      <c r="B273" s="40">
        <f t="shared" si="21"/>
        <v>50830</v>
      </c>
      <c r="C273" s="41">
        <f>-'Loan-Extra Payments'!G277</f>
        <v>0</v>
      </c>
      <c r="D273" s="12">
        <f>-C273*(Summary!$B$12+Summary!$B$13)</f>
        <v>0</v>
      </c>
      <c r="E273" s="12">
        <f t="shared" si="18"/>
        <v>0</v>
      </c>
      <c r="F273" s="12">
        <f>-PV(Summary!$B$5/12,A273,0,E273,0)</f>
        <v>0</v>
      </c>
      <c r="G273" s="5"/>
      <c r="H273" s="12">
        <f>IF(A273&lt;=Summary!$B$9,'Inv Growth-Later'!E276,0)</f>
        <v>0</v>
      </c>
      <c r="I273" s="12">
        <f>-(H273*Summary!$B$17*(Summary!$B$18+Summary!$B$19))</f>
        <v>0</v>
      </c>
      <c r="J273" s="12">
        <f t="shared" si="19"/>
        <v>0</v>
      </c>
      <c r="K273" s="12">
        <f>-PV(Summary!$B$5/12,A273,0,J273,0)</f>
        <v>0</v>
      </c>
      <c r="L273"/>
      <c r="M273" s="12">
        <f t="shared" si="20"/>
        <v>0</v>
      </c>
    </row>
    <row r="274" spans="1:13" x14ac:dyDescent="0.25">
      <c r="A274" s="3">
        <v>269</v>
      </c>
      <c r="B274" s="40">
        <f t="shared" si="21"/>
        <v>50861</v>
      </c>
      <c r="C274" s="41">
        <f>-'Loan-Extra Payments'!G278</f>
        <v>0</v>
      </c>
      <c r="D274" s="12">
        <f>-C274*(Summary!$B$12+Summary!$B$13)</f>
        <v>0</v>
      </c>
      <c r="E274" s="12">
        <f t="shared" si="18"/>
        <v>0</v>
      </c>
      <c r="F274" s="12">
        <f>-PV(Summary!$B$5/12,A274,0,E274,0)</f>
        <v>0</v>
      </c>
      <c r="G274" s="5"/>
      <c r="H274" s="12">
        <f>IF(A274&lt;=Summary!$B$9,'Inv Growth-Later'!E277,0)</f>
        <v>0</v>
      </c>
      <c r="I274" s="12">
        <f>-(H274*Summary!$B$17*(Summary!$B$18+Summary!$B$19))</f>
        <v>0</v>
      </c>
      <c r="J274" s="12">
        <f t="shared" si="19"/>
        <v>0</v>
      </c>
      <c r="K274" s="12">
        <f>-PV(Summary!$B$5/12,A274,0,J274,0)</f>
        <v>0</v>
      </c>
      <c r="L274"/>
      <c r="M274" s="12">
        <f t="shared" si="20"/>
        <v>0</v>
      </c>
    </row>
    <row r="275" spans="1:13" x14ac:dyDescent="0.25">
      <c r="A275" s="3">
        <v>270</v>
      </c>
      <c r="B275" s="40">
        <f t="shared" si="21"/>
        <v>50891</v>
      </c>
      <c r="C275" s="41">
        <f>-'Loan-Extra Payments'!G279</f>
        <v>0</v>
      </c>
      <c r="D275" s="12">
        <f>-C275*(Summary!$B$12+Summary!$B$13)</f>
        <v>0</v>
      </c>
      <c r="E275" s="12">
        <f t="shared" si="18"/>
        <v>0</v>
      </c>
      <c r="F275" s="12">
        <f>-PV(Summary!$B$5/12,A275,0,E275,0)</f>
        <v>0</v>
      </c>
      <c r="G275" s="5"/>
      <c r="H275" s="12">
        <f>IF(A275&lt;=Summary!$B$9,'Inv Growth-Later'!E278,0)</f>
        <v>0</v>
      </c>
      <c r="I275" s="12">
        <f>-(H275*Summary!$B$17*(Summary!$B$18+Summary!$B$19))</f>
        <v>0</v>
      </c>
      <c r="J275" s="12">
        <f t="shared" si="19"/>
        <v>0</v>
      </c>
      <c r="K275" s="12">
        <f>-PV(Summary!$B$5/12,A275,0,J275,0)</f>
        <v>0</v>
      </c>
      <c r="L275"/>
      <c r="M275" s="12">
        <f t="shared" si="20"/>
        <v>0</v>
      </c>
    </row>
    <row r="276" spans="1:13" x14ac:dyDescent="0.25">
      <c r="A276" s="3">
        <v>271</v>
      </c>
      <c r="B276" s="40">
        <f t="shared" si="21"/>
        <v>50922</v>
      </c>
      <c r="C276" s="41">
        <f>-'Loan-Extra Payments'!G280</f>
        <v>0</v>
      </c>
      <c r="D276" s="12">
        <f>-C276*(Summary!$B$12+Summary!$B$13)</f>
        <v>0</v>
      </c>
      <c r="E276" s="12">
        <f t="shared" si="18"/>
        <v>0</v>
      </c>
      <c r="F276" s="12">
        <f>-PV(Summary!$B$5/12,A276,0,E276,0)</f>
        <v>0</v>
      </c>
      <c r="G276" s="5"/>
      <c r="H276" s="12">
        <f>IF(A276&lt;=Summary!$B$9,'Inv Growth-Later'!E279,0)</f>
        <v>0</v>
      </c>
      <c r="I276" s="12">
        <f>-(H276*Summary!$B$17*(Summary!$B$18+Summary!$B$19))</f>
        <v>0</v>
      </c>
      <c r="J276" s="12">
        <f t="shared" si="19"/>
        <v>0</v>
      </c>
      <c r="K276" s="12">
        <f>-PV(Summary!$B$5/12,A276,0,J276,0)</f>
        <v>0</v>
      </c>
      <c r="L276"/>
      <c r="M276" s="12">
        <f t="shared" si="20"/>
        <v>0</v>
      </c>
    </row>
    <row r="277" spans="1:13" x14ac:dyDescent="0.25">
      <c r="A277" s="3">
        <v>272</v>
      </c>
      <c r="B277" s="40">
        <f t="shared" si="21"/>
        <v>50952</v>
      </c>
      <c r="C277" s="41">
        <f>-'Loan-Extra Payments'!G281</f>
        <v>0</v>
      </c>
      <c r="D277" s="12">
        <f>-C277*(Summary!$B$12+Summary!$B$13)</f>
        <v>0</v>
      </c>
      <c r="E277" s="12">
        <f t="shared" si="18"/>
        <v>0</v>
      </c>
      <c r="F277" s="12">
        <f>-PV(Summary!$B$5/12,A277,0,E277,0)</f>
        <v>0</v>
      </c>
      <c r="G277" s="5"/>
      <c r="H277" s="12">
        <f>IF(A277&lt;=Summary!$B$9,'Inv Growth-Later'!E280,0)</f>
        <v>0</v>
      </c>
      <c r="I277" s="12">
        <f>-(H277*Summary!$B$17*(Summary!$B$18+Summary!$B$19))</f>
        <v>0</v>
      </c>
      <c r="J277" s="12">
        <f t="shared" si="19"/>
        <v>0</v>
      </c>
      <c r="K277" s="12">
        <f>-PV(Summary!$B$5/12,A277,0,J277,0)</f>
        <v>0</v>
      </c>
      <c r="L277"/>
      <c r="M277" s="12">
        <f t="shared" si="20"/>
        <v>0</v>
      </c>
    </row>
    <row r="278" spans="1:13" x14ac:dyDescent="0.25">
      <c r="A278" s="3">
        <v>273</v>
      </c>
      <c r="B278" s="40">
        <f t="shared" si="21"/>
        <v>50983</v>
      </c>
      <c r="C278" s="41">
        <f>-'Loan-Extra Payments'!G282</f>
        <v>0</v>
      </c>
      <c r="D278" s="12">
        <f>-C278*(Summary!$B$12+Summary!$B$13)</f>
        <v>0</v>
      </c>
      <c r="E278" s="12">
        <f t="shared" si="18"/>
        <v>0</v>
      </c>
      <c r="F278" s="12">
        <f>-PV(Summary!$B$5/12,A278,0,E278,0)</f>
        <v>0</v>
      </c>
      <c r="G278" s="5"/>
      <c r="H278" s="12">
        <f>IF(A278&lt;=Summary!$B$9,'Inv Growth-Later'!E281,0)</f>
        <v>0</v>
      </c>
      <c r="I278" s="12">
        <f>-(H278*Summary!$B$17*(Summary!$B$18+Summary!$B$19))</f>
        <v>0</v>
      </c>
      <c r="J278" s="12">
        <f t="shared" si="19"/>
        <v>0</v>
      </c>
      <c r="K278" s="12">
        <f>-PV(Summary!$B$5/12,A278,0,J278,0)</f>
        <v>0</v>
      </c>
      <c r="L278"/>
      <c r="M278" s="12">
        <f t="shared" si="20"/>
        <v>0</v>
      </c>
    </row>
    <row r="279" spans="1:13" x14ac:dyDescent="0.25">
      <c r="A279" s="3">
        <v>274</v>
      </c>
      <c r="B279" s="40">
        <f t="shared" si="21"/>
        <v>51014</v>
      </c>
      <c r="C279" s="41">
        <f>-'Loan-Extra Payments'!G283</f>
        <v>0</v>
      </c>
      <c r="D279" s="12">
        <f>-C279*(Summary!$B$12+Summary!$B$13)</f>
        <v>0</v>
      </c>
      <c r="E279" s="12">
        <f t="shared" si="18"/>
        <v>0</v>
      </c>
      <c r="F279" s="12">
        <f>-PV(Summary!$B$5/12,A279,0,E279,0)</f>
        <v>0</v>
      </c>
      <c r="G279" s="5"/>
      <c r="H279" s="12">
        <f>IF(A279&lt;=Summary!$B$9,'Inv Growth-Later'!E282,0)</f>
        <v>0</v>
      </c>
      <c r="I279" s="12">
        <f>-(H279*Summary!$B$17*(Summary!$B$18+Summary!$B$19))</f>
        <v>0</v>
      </c>
      <c r="J279" s="12">
        <f t="shared" si="19"/>
        <v>0</v>
      </c>
      <c r="K279" s="12">
        <f>-PV(Summary!$B$5/12,A279,0,J279,0)</f>
        <v>0</v>
      </c>
      <c r="L279"/>
      <c r="M279" s="12">
        <f t="shared" si="20"/>
        <v>0</v>
      </c>
    </row>
    <row r="280" spans="1:13" x14ac:dyDescent="0.25">
      <c r="A280" s="3">
        <v>275</v>
      </c>
      <c r="B280" s="40">
        <f t="shared" si="21"/>
        <v>51044</v>
      </c>
      <c r="C280" s="41">
        <f>-'Loan-Extra Payments'!G284</f>
        <v>0</v>
      </c>
      <c r="D280" s="12">
        <f>-C280*(Summary!$B$12+Summary!$B$13)</f>
        <v>0</v>
      </c>
      <c r="E280" s="12">
        <f t="shared" si="18"/>
        <v>0</v>
      </c>
      <c r="F280" s="12">
        <f>-PV(Summary!$B$5/12,A280,0,E280,0)</f>
        <v>0</v>
      </c>
      <c r="G280" s="5"/>
      <c r="H280" s="12">
        <f>IF(A280&lt;=Summary!$B$9,'Inv Growth-Later'!E283,0)</f>
        <v>0</v>
      </c>
      <c r="I280" s="12">
        <f>-(H280*Summary!$B$17*(Summary!$B$18+Summary!$B$19))</f>
        <v>0</v>
      </c>
      <c r="J280" s="12">
        <f t="shared" si="19"/>
        <v>0</v>
      </c>
      <c r="K280" s="12">
        <f>-PV(Summary!$B$5/12,A280,0,J280,0)</f>
        <v>0</v>
      </c>
      <c r="L280"/>
      <c r="M280" s="12">
        <f t="shared" si="20"/>
        <v>0</v>
      </c>
    </row>
    <row r="281" spans="1:13" x14ac:dyDescent="0.25">
      <c r="A281" s="3">
        <v>276</v>
      </c>
      <c r="B281" s="40">
        <f t="shared" si="21"/>
        <v>51075</v>
      </c>
      <c r="C281" s="41">
        <f>-'Loan-Extra Payments'!G285</f>
        <v>0</v>
      </c>
      <c r="D281" s="12">
        <f>-C281*(Summary!$B$12+Summary!$B$13)</f>
        <v>0</v>
      </c>
      <c r="E281" s="12">
        <f t="shared" si="18"/>
        <v>0</v>
      </c>
      <c r="F281" s="12">
        <f>-PV(Summary!$B$5/12,A281,0,E281,0)</f>
        <v>0</v>
      </c>
      <c r="G281" s="5"/>
      <c r="H281" s="12">
        <f>IF(A281&lt;=Summary!$B$9,'Inv Growth-Later'!E284,0)</f>
        <v>0</v>
      </c>
      <c r="I281" s="12">
        <f>-(H281*Summary!$B$17*(Summary!$B$18+Summary!$B$19))</f>
        <v>0</v>
      </c>
      <c r="J281" s="12">
        <f t="shared" si="19"/>
        <v>0</v>
      </c>
      <c r="K281" s="12">
        <f>-PV(Summary!$B$5/12,A281,0,J281,0)</f>
        <v>0</v>
      </c>
      <c r="L281"/>
      <c r="M281" s="12">
        <f t="shared" si="20"/>
        <v>0</v>
      </c>
    </row>
    <row r="282" spans="1:13" x14ac:dyDescent="0.25">
      <c r="A282" s="3">
        <v>277</v>
      </c>
      <c r="B282" s="40">
        <f t="shared" si="21"/>
        <v>51105</v>
      </c>
      <c r="C282" s="41">
        <f>-'Loan-Extra Payments'!G286</f>
        <v>0</v>
      </c>
      <c r="D282" s="12">
        <f>-C282*(Summary!$B$12+Summary!$B$13)</f>
        <v>0</v>
      </c>
      <c r="E282" s="12">
        <f t="shared" si="18"/>
        <v>0</v>
      </c>
      <c r="F282" s="12">
        <f>-PV(Summary!$B$5/12,A282,0,E282,0)</f>
        <v>0</v>
      </c>
      <c r="G282" s="5"/>
      <c r="H282" s="12">
        <f>IF(A282&lt;=Summary!$B$9,'Inv Growth-Later'!E285,0)</f>
        <v>0</v>
      </c>
      <c r="I282" s="12">
        <f>-(H282*Summary!$B$17*(Summary!$B$18+Summary!$B$19))</f>
        <v>0</v>
      </c>
      <c r="J282" s="12">
        <f t="shared" si="19"/>
        <v>0</v>
      </c>
      <c r="K282" s="12">
        <f>-PV(Summary!$B$5/12,A282,0,J282,0)</f>
        <v>0</v>
      </c>
      <c r="L282"/>
      <c r="M282" s="12">
        <f t="shared" si="20"/>
        <v>0</v>
      </c>
    </row>
    <row r="283" spans="1:13" x14ac:dyDescent="0.25">
      <c r="A283" s="3">
        <v>278</v>
      </c>
      <c r="B283" s="40">
        <f t="shared" si="21"/>
        <v>51136</v>
      </c>
      <c r="C283" s="41">
        <f>-'Loan-Extra Payments'!G287</f>
        <v>0</v>
      </c>
      <c r="D283" s="12">
        <f>-C283*(Summary!$B$12+Summary!$B$13)</f>
        <v>0</v>
      </c>
      <c r="E283" s="12">
        <f t="shared" si="18"/>
        <v>0</v>
      </c>
      <c r="F283" s="12">
        <f>-PV(Summary!$B$5/12,A283,0,E283,0)</f>
        <v>0</v>
      </c>
      <c r="G283" s="5"/>
      <c r="H283" s="12">
        <f>IF(A283&lt;=Summary!$B$9,'Inv Growth-Later'!E286,0)</f>
        <v>0</v>
      </c>
      <c r="I283" s="12">
        <f>-(H283*Summary!$B$17*(Summary!$B$18+Summary!$B$19))</f>
        <v>0</v>
      </c>
      <c r="J283" s="12">
        <f t="shared" si="19"/>
        <v>0</v>
      </c>
      <c r="K283" s="12">
        <f>-PV(Summary!$B$5/12,A283,0,J283,0)</f>
        <v>0</v>
      </c>
      <c r="L283"/>
      <c r="M283" s="12">
        <f t="shared" si="20"/>
        <v>0</v>
      </c>
    </row>
    <row r="284" spans="1:13" x14ac:dyDescent="0.25">
      <c r="A284" s="3">
        <v>279</v>
      </c>
      <c r="B284" s="40">
        <f t="shared" si="21"/>
        <v>51167</v>
      </c>
      <c r="C284" s="41">
        <f>-'Loan-Extra Payments'!G288</f>
        <v>0</v>
      </c>
      <c r="D284" s="12">
        <f>-C284*(Summary!$B$12+Summary!$B$13)</f>
        <v>0</v>
      </c>
      <c r="E284" s="12">
        <f t="shared" si="18"/>
        <v>0</v>
      </c>
      <c r="F284" s="12">
        <f>-PV(Summary!$B$5/12,A284,0,E284,0)</f>
        <v>0</v>
      </c>
      <c r="G284" s="5"/>
      <c r="H284" s="12">
        <f>IF(A284&lt;=Summary!$B$9,'Inv Growth-Later'!E287,0)</f>
        <v>0</v>
      </c>
      <c r="I284" s="12">
        <f>-(H284*Summary!$B$17*(Summary!$B$18+Summary!$B$19))</f>
        <v>0</v>
      </c>
      <c r="J284" s="12">
        <f t="shared" si="19"/>
        <v>0</v>
      </c>
      <c r="K284" s="12">
        <f>-PV(Summary!$B$5/12,A284,0,J284,0)</f>
        <v>0</v>
      </c>
      <c r="L284"/>
      <c r="M284" s="12">
        <f t="shared" si="20"/>
        <v>0</v>
      </c>
    </row>
    <row r="285" spans="1:13" x14ac:dyDescent="0.25">
      <c r="A285" s="3">
        <v>280</v>
      </c>
      <c r="B285" s="40">
        <f t="shared" si="21"/>
        <v>51196</v>
      </c>
      <c r="C285" s="41">
        <f>-'Loan-Extra Payments'!G289</f>
        <v>0</v>
      </c>
      <c r="D285" s="12">
        <f>-C285*(Summary!$B$12+Summary!$B$13)</f>
        <v>0</v>
      </c>
      <c r="E285" s="12">
        <f t="shared" si="18"/>
        <v>0</v>
      </c>
      <c r="F285" s="12">
        <f>-PV(Summary!$B$5/12,A285,0,E285,0)</f>
        <v>0</v>
      </c>
      <c r="G285" s="5"/>
      <c r="H285" s="12">
        <f>IF(A285&lt;=Summary!$B$9,'Inv Growth-Later'!E288,0)</f>
        <v>0</v>
      </c>
      <c r="I285" s="12">
        <f>-(H285*Summary!$B$17*(Summary!$B$18+Summary!$B$19))</f>
        <v>0</v>
      </c>
      <c r="J285" s="12">
        <f t="shared" si="19"/>
        <v>0</v>
      </c>
      <c r="K285" s="12">
        <f>-PV(Summary!$B$5/12,A285,0,J285,0)</f>
        <v>0</v>
      </c>
      <c r="L285"/>
      <c r="M285" s="12">
        <f t="shared" si="20"/>
        <v>0</v>
      </c>
    </row>
    <row r="286" spans="1:13" x14ac:dyDescent="0.25">
      <c r="A286" s="3">
        <v>281</v>
      </c>
      <c r="B286" s="40">
        <f t="shared" si="21"/>
        <v>51227</v>
      </c>
      <c r="C286" s="41">
        <f>-'Loan-Extra Payments'!G290</f>
        <v>0</v>
      </c>
      <c r="D286" s="12">
        <f>-C286*(Summary!$B$12+Summary!$B$13)</f>
        <v>0</v>
      </c>
      <c r="E286" s="12">
        <f t="shared" si="18"/>
        <v>0</v>
      </c>
      <c r="F286" s="12">
        <f>-PV(Summary!$B$5/12,A286,0,E286,0)</f>
        <v>0</v>
      </c>
      <c r="G286" s="5"/>
      <c r="H286" s="12">
        <f>IF(A286&lt;=Summary!$B$9,'Inv Growth-Later'!E289,0)</f>
        <v>0</v>
      </c>
      <c r="I286" s="12">
        <f>-(H286*Summary!$B$17*(Summary!$B$18+Summary!$B$19))</f>
        <v>0</v>
      </c>
      <c r="J286" s="12">
        <f t="shared" si="19"/>
        <v>0</v>
      </c>
      <c r="K286" s="12">
        <f>-PV(Summary!$B$5/12,A286,0,J286,0)</f>
        <v>0</v>
      </c>
      <c r="L286"/>
      <c r="M286" s="12">
        <f t="shared" si="20"/>
        <v>0</v>
      </c>
    </row>
    <row r="287" spans="1:13" x14ac:dyDescent="0.25">
      <c r="A287" s="3">
        <v>282</v>
      </c>
      <c r="B287" s="40">
        <f t="shared" si="21"/>
        <v>51257</v>
      </c>
      <c r="C287" s="41">
        <f>-'Loan-Extra Payments'!G291</f>
        <v>0</v>
      </c>
      <c r="D287" s="12">
        <f>-C287*(Summary!$B$12+Summary!$B$13)</f>
        <v>0</v>
      </c>
      <c r="E287" s="12">
        <f t="shared" si="18"/>
        <v>0</v>
      </c>
      <c r="F287" s="12">
        <f>-PV(Summary!$B$5/12,A287,0,E287,0)</f>
        <v>0</v>
      </c>
      <c r="G287" s="5"/>
      <c r="H287" s="12">
        <f>IF(A287&lt;=Summary!$B$9,'Inv Growth-Later'!E290,0)</f>
        <v>0</v>
      </c>
      <c r="I287" s="12">
        <f>-(H287*Summary!$B$17*(Summary!$B$18+Summary!$B$19))</f>
        <v>0</v>
      </c>
      <c r="J287" s="12">
        <f t="shared" si="19"/>
        <v>0</v>
      </c>
      <c r="K287" s="12">
        <f>-PV(Summary!$B$5/12,A287,0,J287,0)</f>
        <v>0</v>
      </c>
      <c r="L287"/>
      <c r="M287" s="12">
        <f t="shared" si="20"/>
        <v>0</v>
      </c>
    </row>
    <row r="288" spans="1:13" x14ac:dyDescent="0.25">
      <c r="A288" s="3">
        <v>283</v>
      </c>
      <c r="B288" s="40">
        <f t="shared" si="21"/>
        <v>51288</v>
      </c>
      <c r="C288" s="41">
        <f>-'Loan-Extra Payments'!G292</f>
        <v>0</v>
      </c>
      <c r="D288" s="12">
        <f>-C288*(Summary!$B$12+Summary!$B$13)</f>
        <v>0</v>
      </c>
      <c r="E288" s="12">
        <f t="shared" si="18"/>
        <v>0</v>
      </c>
      <c r="F288" s="12">
        <f>-PV(Summary!$B$5/12,A288,0,E288,0)</f>
        <v>0</v>
      </c>
      <c r="G288" s="5"/>
      <c r="H288" s="12">
        <f>IF(A288&lt;=Summary!$B$9,'Inv Growth-Later'!E291,0)</f>
        <v>0</v>
      </c>
      <c r="I288" s="12">
        <f>-(H288*Summary!$B$17*(Summary!$B$18+Summary!$B$19))</f>
        <v>0</v>
      </c>
      <c r="J288" s="12">
        <f t="shared" si="19"/>
        <v>0</v>
      </c>
      <c r="K288" s="12">
        <f>-PV(Summary!$B$5/12,A288,0,J288,0)</f>
        <v>0</v>
      </c>
      <c r="L288"/>
      <c r="M288" s="12">
        <f t="shared" si="20"/>
        <v>0</v>
      </c>
    </row>
    <row r="289" spans="1:13" x14ac:dyDescent="0.25">
      <c r="A289" s="3">
        <v>284</v>
      </c>
      <c r="B289" s="40">
        <f t="shared" si="21"/>
        <v>51318</v>
      </c>
      <c r="C289" s="41">
        <f>-'Loan-Extra Payments'!G293</f>
        <v>0</v>
      </c>
      <c r="D289" s="12">
        <f>-C289*(Summary!$B$12+Summary!$B$13)</f>
        <v>0</v>
      </c>
      <c r="E289" s="12">
        <f t="shared" si="18"/>
        <v>0</v>
      </c>
      <c r="F289" s="12">
        <f>-PV(Summary!$B$5/12,A289,0,E289,0)</f>
        <v>0</v>
      </c>
      <c r="G289" s="5"/>
      <c r="H289" s="12">
        <f>IF(A289&lt;=Summary!$B$9,'Inv Growth-Later'!E292,0)</f>
        <v>0</v>
      </c>
      <c r="I289" s="12">
        <f>-(H289*Summary!$B$17*(Summary!$B$18+Summary!$B$19))</f>
        <v>0</v>
      </c>
      <c r="J289" s="12">
        <f t="shared" si="19"/>
        <v>0</v>
      </c>
      <c r="K289" s="12">
        <f>-PV(Summary!$B$5/12,A289,0,J289,0)</f>
        <v>0</v>
      </c>
      <c r="L289"/>
      <c r="M289" s="12">
        <f t="shared" si="20"/>
        <v>0</v>
      </c>
    </row>
    <row r="290" spans="1:13" x14ac:dyDescent="0.25">
      <c r="A290" s="3">
        <v>285</v>
      </c>
      <c r="B290" s="40">
        <f t="shared" si="21"/>
        <v>51349</v>
      </c>
      <c r="C290" s="41">
        <f>-'Loan-Extra Payments'!G294</f>
        <v>0</v>
      </c>
      <c r="D290" s="12">
        <f>-C290*(Summary!$B$12+Summary!$B$13)</f>
        <v>0</v>
      </c>
      <c r="E290" s="12">
        <f t="shared" si="18"/>
        <v>0</v>
      </c>
      <c r="F290" s="12">
        <f>-PV(Summary!$B$5/12,A290,0,E290,0)</f>
        <v>0</v>
      </c>
      <c r="G290" s="5"/>
      <c r="H290" s="12">
        <f>IF(A290&lt;=Summary!$B$9,'Inv Growth-Later'!E293,0)</f>
        <v>0</v>
      </c>
      <c r="I290" s="12">
        <f>-(H290*Summary!$B$17*(Summary!$B$18+Summary!$B$19))</f>
        <v>0</v>
      </c>
      <c r="J290" s="12">
        <f t="shared" si="19"/>
        <v>0</v>
      </c>
      <c r="K290" s="12">
        <f>-PV(Summary!$B$5/12,A290,0,J290,0)</f>
        <v>0</v>
      </c>
      <c r="L290"/>
      <c r="M290" s="12">
        <f t="shared" si="20"/>
        <v>0</v>
      </c>
    </row>
    <row r="291" spans="1:13" x14ac:dyDescent="0.25">
      <c r="A291" s="3">
        <v>286</v>
      </c>
      <c r="B291" s="40">
        <f t="shared" si="21"/>
        <v>51380</v>
      </c>
      <c r="C291" s="41">
        <f>-'Loan-Extra Payments'!G295</f>
        <v>0</v>
      </c>
      <c r="D291" s="12">
        <f>-C291*(Summary!$B$12+Summary!$B$13)</f>
        <v>0</v>
      </c>
      <c r="E291" s="12">
        <f t="shared" si="18"/>
        <v>0</v>
      </c>
      <c r="F291" s="12">
        <f>-PV(Summary!$B$5/12,A291,0,E291,0)</f>
        <v>0</v>
      </c>
      <c r="G291" s="5"/>
      <c r="H291" s="12">
        <f>IF(A291&lt;=Summary!$B$9,'Inv Growth-Later'!E294,0)</f>
        <v>0</v>
      </c>
      <c r="I291" s="12">
        <f>-(H291*Summary!$B$17*(Summary!$B$18+Summary!$B$19))</f>
        <v>0</v>
      </c>
      <c r="J291" s="12">
        <f t="shared" si="19"/>
        <v>0</v>
      </c>
      <c r="K291" s="12">
        <f>-PV(Summary!$B$5/12,A291,0,J291,0)</f>
        <v>0</v>
      </c>
      <c r="L291"/>
      <c r="M291" s="12">
        <f t="shared" si="20"/>
        <v>0</v>
      </c>
    </row>
    <row r="292" spans="1:13" x14ac:dyDescent="0.25">
      <c r="A292" s="3">
        <v>287</v>
      </c>
      <c r="B292" s="40">
        <f t="shared" si="21"/>
        <v>51410</v>
      </c>
      <c r="C292" s="41">
        <f>-'Loan-Extra Payments'!G296</f>
        <v>0</v>
      </c>
      <c r="D292" s="12">
        <f>-C292*(Summary!$B$12+Summary!$B$13)</f>
        <v>0</v>
      </c>
      <c r="E292" s="12">
        <f t="shared" si="18"/>
        <v>0</v>
      </c>
      <c r="F292" s="12">
        <f>-PV(Summary!$B$5/12,A292,0,E292,0)</f>
        <v>0</v>
      </c>
      <c r="G292" s="5"/>
      <c r="H292" s="12">
        <f>IF(A292&lt;=Summary!$B$9,'Inv Growth-Later'!E295,0)</f>
        <v>0</v>
      </c>
      <c r="I292" s="12">
        <f>-(H292*Summary!$B$17*(Summary!$B$18+Summary!$B$19))</f>
        <v>0</v>
      </c>
      <c r="J292" s="12">
        <f t="shared" si="19"/>
        <v>0</v>
      </c>
      <c r="K292" s="12">
        <f>-PV(Summary!$B$5/12,A292,0,J292,0)</f>
        <v>0</v>
      </c>
      <c r="L292"/>
      <c r="M292" s="12">
        <f t="shared" si="20"/>
        <v>0</v>
      </c>
    </row>
    <row r="293" spans="1:13" x14ac:dyDescent="0.25">
      <c r="A293" s="3">
        <v>288</v>
      </c>
      <c r="B293" s="40">
        <f t="shared" si="21"/>
        <v>51441</v>
      </c>
      <c r="C293" s="41">
        <f>-'Loan-Extra Payments'!G297</f>
        <v>0</v>
      </c>
      <c r="D293" s="12">
        <f>-C293*(Summary!$B$12+Summary!$B$13)</f>
        <v>0</v>
      </c>
      <c r="E293" s="12">
        <f t="shared" si="18"/>
        <v>0</v>
      </c>
      <c r="F293" s="12">
        <f>-PV(Summary!$B$5/12,A293,0,E293,0)</f>
        <v>0</v>
      </c>
      <c r="G293" s="5"/>
      <c r="H293" s="12">
        <f>IF(A293&lt;=Summary!$B$9,'Inv Growth-Later'!E296,0)</f>
        <v>0</v>
      </c>
      <c r="I293" s="12">
        <f>-(H293*Summary!$B$17*(Summary!$B$18+Summary!$B$19))</f>
        <v>0</v>
      </c>
      <c r="J293" s="12">
        <f t="shared" si="19"/>
        <v>0</v>
      </c>
      <c r="K293" s="12">
        <f>-PV(Summary!$B$5/12,A293,0,J293,0)</f>
        <v>0</v>
      </c>
      <c r="L293"/>
      <c r="M293" s="12">
        <f t="shared" si="20"/>
        <v>0</v>
      </c>
    </row>
    <row r="294" spans="1:13" x14ac:dyDescent="0.25">
      <c r="A294" s="3">
        <v>289</v>
      </c>
      <c r="B294" s="40">
        <f t="shared" si="21"/>
        <v>51471</v>
      </c>
      <c r="C294" s="41">
        <f>-'Loan-Extra Payments'!G298</f>
        <v>0</v>
      </c>
      <c r="D294" s="12">
        <f>-C294*(Summary!$B$12+Summary!$B$13)</f>
        <v>0</v>
      </c>
      <c r="E294" s="12">
        <f t="shared" si="18"/>
        <v>0</v>
      </c>
      <c r="F294" s="12">
        <f>-PV(Summary!$B$5/12,A294,0,E294,0)</f>
        <v>0</v>
      </c>
      <c r="G294" s="5"/>
      <c r="H294" s="12">
        <f>IF(A294&lt;=Summary!$B$9,'Inv Growth-Later'!E297,0)</f>
        <v>0</v>
      </c>
      <c r="I294" s="12">
        <f>-(H294*Summary!$B$17*(Summary!$B$18+Summary!$B$19))</f>
        <v>0</v>
      </c>
      <c r="J294" s="12">
        <f t="shared" si="19"/>
        <v>0</v>
      </c>
      <c r="K294" s="12">
        <f>-PV(Summary!$B$5/12,A294,0,J294,0)</f>
        <v>0</v>
      </c>
      <c r="L294"/>
      <c r="M294" s="12">
        <f t="shared" si="20"/>
        <v>0</v>
      </c>
    </row>
    <row r="295" spans="1:13" x14ac:dyDescent="0.25">
      <c r="A295" s="3">
        <v>290</v>
      </c>
      <c r="B295" s="40">
        <f t="shared" si="21"/>
        <v>51502</v>
      </c>
      <c r="C295" s="41">
        <f>-'Loan-Extra Payments'!G299</f>
        <v>0</v>
      </c>
      <c r="D295" s="12">
        <f>-C295*(Summary!$B$12+Summary!$B$13)</f>
        <v>0</v>
      </c>
      <c r="E295" s="12">
        <f t="shared" si="18"/>
        <v>0</v>
      </c>
      <c r="F295" s="12">
        <f>-PV(Summary!$B$5/12,A295,0,E295,0)</f>
        <v>0</v>
      </c>
      <c r="G295" s="5"/>
      <c r="H295" s="12">
        <f>IF(A295&lt;=Summary!$B$9,'Inv Growth-Later'!E298,0)</f>
        <v>0</v>
      </c>
      <c r="I295" s="12">
        <f>-(H295*Summary!$B$17*(Summary!$B$18+Summary!$B$19))</f>
        <v>0</v>
      </c>
      <c r="J295" s="12">
        <f t="shared" si="19"/>
        <v>0</v>
      </c>
      <c r="K295" s="12">
        <f>-PV(Summary!$B$5/12,A295,0,J295,0)</f>
        <v>0</v>
      </c>
      <c r="L295"/>
      <c r="M295" s="12">
        <f t="shared" si="20"/>
        <v>0</v>
      </c>
    </row>
    <row r="296" spans="1:13" x14ac:dyDescent="0.25">
      <c r="A296" s="3">
        <v>291</v>
      </c>
      <c r="B296" s="40">
        <f t="shared" si="21"/>
        <v>51533</v>
      </c>
      <c r="C296" s="41">
        <f>-'Loan-Extra Payments'!G300</f>
        <v>0</v>
      </c>
      <c r="D296" s="12">
        <f>-C296*(Summary!$B$12+Summary!$B$13)</f>
        <v>0</v>
      </c>
      <c r="E296" s="12">
        <f t="shared" si="18"/>
        <v>0</v>
      </c>
      <c r="F296" s="12">
        <f>-PV(Summary!$B$5/12,A296,0,E296,0)</f>
        <v>0</v>
      </c>
      <c r="G296" s="5"/>
      <c r="H296" s="12">
        <f>IF(A296&lt;=Summary!$B$9,'Inv Growth-Later'!E299,0)</f>
        <v>0</v>
      </c>
      <c r="I296" s="12">
        <f>-(H296*Summary!$B$17*(Summary!$B$18+Summary!$B$19))</f>
        <v>0</v>
      </c>
      <c r="J296" s="12">
        <f t="shared" si="19"/>
        <v>0</v>
      </c>
      <c r="K296" s="12">
        <f>-PV(Summary!$B$5/12,A296,0,J296,0)</f>
        <v>0</v>
      </c>
      <c r="L296"/>
      <c r="M296" s="12">
        <f t="shared" si="20"/>
        <v>0</v>
      </c>
    </row>
    <row r="297" spans="1:13" x14ac:dyDescent="0.25">
      <c r="A297" s="3">
        <v>292</v>
      </c>
      <c r="B297" s="40">
        <f t="shared" si="21"/>
        <v>51561</v>
      </c>
      <c r="C297" s="41">
        <f>-'Loan-Extra Payments'!G301</f>
        <v>0</v>
      </c>
      <c r="D297" s="12">
        <f>-C297*(Summary!$B$12+Summary!$B$13)</f>
        <v>0</v>
      </c>
      <c r="E297" s="12">
        <f t="shared" si="18"/>
        <v>0</v>
      </c>
      <c r="F297" s="12">
        <f>-PV(Summary!$B$5/12,A297,0,E297,0)</f>
        <v>0</v>
      </c>
      <c r="G297" s="5"/>
      <c r="H297" s="12">
        <f>IF(A297&lt;=Summary!$B$9,'Inv Growth-Later'!E300,0)</f>
        <v>0</v>
      </c>
      <c r="I297" s="12">
        <f>-(H297*Summary!$B$17*(Summary!$B$18+Summary!$B$19))</f>
        <v>0</v>
      </c>
      <c r="J297" s="12">
        <f t="shared" si="19"/>
        <v>0</v>
      </c>
      <c r="K297" s="12">
        <f>-PV(Summary!$B$5/12,A297,0,J297,0)</f>
        <v>0</v>
      </c>
      <c r="L297"/>
      <c r="M297" s="12">
        <f t="shared" si="20"/>
        <v>0</v>
      </c>
    </row>
    <row r="298" spans="1:13" x14ac:dyDescent="0.25">
      <c r="A298" s="3">
        <v>293</v>
      </c>
      <c r="B298" s="40">
        <f t="shared" si="21"/>
        <v>51592</v>
      </c>
      <c r="C298" s="41">
        <f>-'Loan-Extra Payments'!G302</f>
        <v>0</v>
      </c>
      <c r="D298" s="12">
        <f>-C298*(Summary!$B$12+Summary!$B$13)</f>
        <v>0</v>
      </c>
      <c r="E298" s="12">
        <f t="shared" si="18"/>
        <v>0</v>
      </c>
      <c r="F298" s="12">
        <f>-PV(Summary!$B$5/12,A298,0,E298,0)</f>
        <v>0</v>
      </c>
      <c r="G298" s="5"/>
      <c r="H298" s="12">
        <f>IF(A298&lt;=Summary!$B$9,'Inv Growth-Later'!E301,0)</f>
        <v>0</v>
      </c>
      <c r="I298" s="12">
        <f>-(H298*Summary!$B$17*(Summary!$B$18+Summary!$B$19))</f>
        <v>0</v>
      </c>
      <c r="J298" s="12">
        <f t="shared" si="19"/>
        <v>0</v>
      </c>
      <c r="K298" s="12">
        <f>-PV(Summary!$B$5/12,A298,0,J298,0)</f>
        <v>0</v>
      </c>
      <c r="L298"/>
      <c r="M298" s="12">
        <f t="shared" si="20"/>
        <v>0</v>
      </c>
    </row>
    <row r="299" spans="1:13" x14ac:dyDescent="0.25">
      <c r="A299" s="3">
        <v>294</v>
      </c>
      <c r="B299" s="40">
        <f t="shared" si="21"/>
        <v>51622</v>
      </c>
      <c r="C299" s="41">
        <f>-'Loan-Extra Payments'!G303</f>
        <v>0</v>
      </c>
      <c r="D299" s="12">
        <f>-C299*(Summary!$B$12+Summary!$B$13)</f>
        <v>0</v>
      </c>
      <c r="E299" s="12">
        <f t="shared" si="18"/>
        <v>0</v>
      </c>
      <c r="F299" s="12">
        <f>-PV(Summary!$B$5/12,A299,0,E299,0)</f>
        <v>0</v>
      </c>
      <c r="G299" s="5"/>
      <c r="H299" s="12">
        <f>IF(A299&lt;=Summary!$B$9,'Inv Growth-Later'!E302,0)</f>
        <v>0</v>
      </c>
      <c r="I299" s="12">
        <f>-(H299*Summary!$B$17*(Summary!$B$18+Summary!$B$19))</f>
        <v>0</v>
      </c>
      <c r="J299" s="12">
        <f t="shared" si="19"/>
        <v>0</v>
      </c>
      <c r="K299" s="12">
        <f>-PV(Summary!$B$5/12,A299,0,J299,0)</f>
        <v>0</v>
      </c>
      <c r="L299"/>
      <c r="M299" s="12">
        <f t="shared" si="20"/>
        <v>0</v>
      </c>
    </row>
    <row r="300" spans="1:13" x14ac:dyDescent="0.25">
      <c r="A300" s="3">
        <v>295</v>
      </c>
      <c r="B300" s="40">
        <f t="shared" si="21"/>
        <v>51653</v>
      </c>
      <c r="C300" s="41">
        <f>-'Loan-Extra Payments'!G304</f>
        <v>0</v>
      </c>
      <c r="D300" s="12">
        <f>-C300*(Summary!$B$12+Summary!$B$13)</f>
        <v>0</v>
      </c>
      <c r="E300" s="12">
        <f t="shared" si="18"/>
        <v>0</v>
      </c>
      <c r="F300" s="12">
        <f>-PV(Summary!$B$5/12,A300,0,E300,0)</f>
        <v>0</v>
      </c>
      <c r="G300" s="5"/>
      <c r="H300" s="12">
        <f>IF(A300&lt;=Summary!$B$9,'Inv Growth-Later'!E303,0)</f>
        <v>0</v>
      </c>
      <c r="I300" s="12">
        <f>-(H300*Summary!$B$17*(Summary!$B$18+Summary!$B$19))</f>
        <v>0</v>
      </c>
      <c r="J300" s="12">
        <f t="shared" si="19"/>
        <v>0</v>
      </c>
      <c r="K300" s="12">
        <f>-PV(Summary!$B$5/12,A300,0,J300,0)</f>
        <v>0</v>
      </c>
      <c r="L300"/>
      <c r="M300" s="12">
        <f t="shared" si="20"/>
        <v>0</v>
      </c>
    </row>
    <row r="301" spans="1:13" x14ac:dyDescent="0.25">
      <c r="A301" s="3">
        <v>296</v>
      </c>
      <c r="B301" s="40">
        <f t="shared" si="21"/>
        <v>51683</v>
      </c>
      <c r="C301" s="41">
        <f>-'Loan-Extra Payments'!G305</f>
        <v>0</v>
      </c>
      <c r="D301" s="12">
        <f>-C301*(Summary!$B$12+Summary!$B$13)</f>
        <v>0</v>
      </c>
      <c r="E301" s="12">
        <f t="shared" si="18"/>
        <v>0</v>
      </c>
      <c r="F301" s="12">
        <f>-PV(Summary!$B$5/12,A301,0,E301,0)</f>
        <v>0</v>
      </c>
      <c r="G301" s="5"/>
      <c r="H301" s="12">
        <f>IF(A301&lt;=Summary!$B$9,'Inv Growth-Later'!E304,0)</f>
        <v>0</v>
      </c>
      <c r="I301" s="12">
        <f>-(H301*Summary!$B$17*(Summary!$B$18+Summary!$B$19))</f>
        <v>0</v>
      </c>
      <c r="J301" s="12">
        <f t="shared" si="19"/>
        <v>0</v>
      </c>
      <c r="K301" s="12">
        <f>-PV(Summary!$B$5/12,A301,0,J301,0)</f>
        <v>0</v>
      </c>
      <c r="L301"/>
      <c r="M301" s="12">
        <f t="shared" si="20"/>
        <v>0</v>
      </c>
    </row>
    <row r="302" spans="1:13" x14ac:dyDescent="0.25">
      <c r="A302" s="3">
        <v>297</v>
      </c>
      <c r="B302" s="40">
        <f t="shared" si="21"/>
        <v>51714</v>
      </c>
      <c r="C302" s="41">
        <f>-'Loan-Extra Payments'!G306</f>
        <v>0</v>
      </c>
      <c r="D302" s="12">
        <f>-C302*(Summary!$B$12+Summary!$B$13)</f>
        <v>0</v>
      </c>
      <c r="E302" s="12">
        <f t="shared" si="18"/>
        <v>0</v>
      </c>
      <c r="F302" s="12">
        <f>-PV(Summary!$B$5/12,A302,0,E302,0)</f>
        <v>0</v>
      </c>
      <c r="G302" s="5"/>
      <c r="H302" s="12">
        <f>IF(A302&lt;=Summary!$B$9,'Inv Growth-Later'!E305,0)</f>
        <v>0</v>
      </c>
      <c r="I302" s="12">
        <f>-(H302*Summary!$B$17*(Summary!$B$18+Summary!$B$19))</f>
        <v>0</v>
      </c>
      <c r="J302" s="12">
        <f t="shared" si="19"/>
        <v>0</v>
      </c>
      <c r="K302" s="12">
        <f>-PV(Summary!$B$5/12,A302,0,J302,0)</f>
        <v>0</v>
      </c>
      <c r="L302"/>
      <c r="M302" s="12">
        <f t="shared" si="20"/>
        <v>0</v>
      </c>
    </row>
    <row r="303" spans="1:13" x14ac:dyDescent="0.25">
      <c r="A303" s="3">
        <v>298</v>
      </c>
      <c r="B303" s="40">
        <f t="shared" si="21"/>
        <v>51745</v>
      </c>
      <c r="C303" s="41">
        <f>-'Loan-Extra Payments'!G307</f>
        <v>0</v>
      </c>
      <c r="D303" s="12">
        <f>-C303*(Summary!$B$12+Summary!$B$13)</f>
        <v>0</v>
      </c>
      <c r="E303" s="12">
        <f t="shared" si="18"/>
        <v>0</v>
      </c>
      <c r="F303" s="12">
        <f>-PV(Summary!$B$5/12,A303,0,E303,0)</f>
        <v>0</v>
      </c>
      <c r="G303" s="5"/>
      <c r="H303" s="12">
        <f>IF(A303&lt;=Summary!$B$9,'Inv Growth-Later'!E306,0)</f>
        <v>0</v>
      </c>
      <c r="I303" s="12">
        <f>-(H303*Summary!$B$17*(Summary!$B$18+Summary!$B$19))</f>
        <v>0</v>
      </c>
      <c r="J303" s="12">
        <f t="shared" si="19"/>
        <v>0</v>
      </c>
      <c r="K303" s="12">
        <f>-PV(Summary!$B$5/12,A303,0,J303,0)</f>
        <v>0</v>
      </c>
      <c r="L303"/>
      <c r="M303" s="12">
        <f t="shared" si="20"/>
        <v>0</v>
      </c>
    </row>
    <row r="304" spans="1:13" x14ac:dyDescent="0.25">
      <c r="A304" s="3">
        <v>299</v>
      </c>
      <c r="B304" s="40">
        <f t="shared" si="21"/>
        <v>51775</v>
      </c>
      <c r="C304" s="41">
        <f>-'Loan-Extra Payments'!G308</f>
        <v>0</v>
      </c>
      <c r="D304" s="12">
        <f>-C304*(Summary!$B$12+Summary!$B$13)</f>
        <v>0</v>
      </c>
      <c r="E304" s="12">
        <f t="shared" si="18"/>
        <v>0</v>
      </c>
      <c r="F304" s="12">
        <f>-PV(Summary!$B$5/12,A304,0,E304,0)</f>
        <v>0</v>
      </c>
      <c r="G304" s="5"/>
      <c r="H304" s="12">
        <f>IF(A304&lt;=Summary!$B$9,'Inv Growth-Later'!E307,0)</f>
        <v>0</v>
      </c>
      <c r="I304" s="12">
        <f>-(H304*Summary!$B$17*(Summary!$B$18+Summary!$B$19))</f>
        <v>0</v>
      </c>
      <c r="J304" s="12">
        <f t="shared" si="19"/>
        <v>0</v>
      </c>
      <c r="K304" s="12">
        <f>-PV(Summary!$B$5/12,A304,0,J304,0)</f>
        <v>0</v>
      </c>
      <c r="L304"/>
      <c r="M304" s="12">
        <f t="shared" si="20"/>
        <v>0</v>
      </c>
    </row>
    <row r="305" spans="1:13" x14ac:dyDescent="0.25">
      <c r="A305" s="3">
        <v>300</v>
      </c>
      <c r="B305" s="40">
        <f t="shared" si="21"/>
        <v>51806</v>
      </c>
      <c r="C305" s="41">
        <f>-'Loan-Extra Payments'!G309</f>
        <v>0</v>
      </c>
      <c r="D305" s="12">
        <f>-C305*(Summary!$B$12+Summary!$B$13)</f>
        <v>0</v>
      </c>
      <c r="E305" s="12">
        <f t="shared" si="18"/>
        <v>0</v>
      </c>
      <c r="F305" s="12">
        <f>-PV(Summary!$B$5/12,A305,0,E305,0)</f>
        <v>0</v>
      </c>
      <c r="G305" s="5"/>
      <c r="H305" s="12">
        <f>IF(A305&lt;=Summary!$B$9,'Inv Growth-Later'!E308,0)</f>
        <v>0</v>
      </c>
      <c r="I305" s="12">
        <f>-(H305*Summary!$B$17*(Summary!$B$18+Summary!$B$19))</f>
        <v>0</v>
      </c>
      <c r="J305" s="12">
        <f t="shared" si="19"/>
        <v>0</v>
      </c>
      <c r="K305" s="12">
        <f>-PV(Summary!$B$5/12,A305,0,J305,0)</f>
        <v>0</v>
      </c>
      <c r="L305"/>
      <c r="M305" s="12">
        <f t="shared" si="20"/>
        <v>0</v>
      </c>
    </row>
    <row r="306" spans="1:13" x14ac:dyDescent="0.25">
      <c r="A306" s="3">
        <v>301</v>
      </c>
      <c r="B306" s="40">
        <f t="shared" si="21"/>
        <v>51836</v>
      </c>
      <c r="C306" s="41">
        <f>-'Loan-Extra Payments'!G310</f>
        <v>0</v>
      </c>
      <c r="D306" s="12">
        <f>-C306*(Summary!$B$12+Summary!$B$13)</f>
        <v>0</v>
      </c>
      <c r="E306" s="12">
        <f t="shared" si="18"/>
        <v>0</v>
      </c>
      <c r="F306" s="12">
        <f>-PV(Summary!$B$5/12,A306,0,E306,0)</f>
        <v>0</v>
      </c>
      <c r="G306" s="5"/>
      <c r="H306" s="12">
        <f>IF(A306&lt;=Summary!$B$9,'Inv Growth-Later'!E309,0)</f>
        <v>0</v>
      </c>
      <c r="I306" s="12">
        <f>-(H306*Summary!$B$17*(Summary!$B$18+Summary!$B$19))</f>
        <v>0</v>
      </c>
      <c r="J306" s="12">
        <f t="shared" si="19"/>
        <v>0</v>
      </c>
      <c r="K306" s="12">
        <f>-PV(Summary!$B$5/12,A306,0,J306,0)</f>
        <v>0</v>
      </c>
      <c r="L306"/>
      <c r="M306" s="12">
        <f t="shared" si="20"/>
        <v>0</v>
      </c>
    </row>
    <row r="307" spans="1:13" x14ac:dyDescent="0.25">
      <c r="A307" s="3">
        <v>302</v>
      </c>
      <c r="B307" s="40">
        <f t="shared" si="21"/>
        <v>51867</v>
      </c>
      <c r="C307" s="41">
        <f>-'Loan-Extra Payments'!G311</f>
        <v>0</v>
      </c>
      <c r="D307" s="12">
        <f>-C307*(Summary!$B$12+Summary!$B$13)</f>
        <v>0</v>
      </c>
      <c r="E307" s="12">
        <f t="shared" si="18"/>
        <v>0</v>
      </c>
      <c r="F307" s="12">
        <f>-PV(Summary!$B$5/12,A307,0,E307,0)</f>
        <v>0</v>
      </c>
      <c r="G307" s="5"/>
      <c r="H307" s="12">
        <f>IF(A307&lt;=Summary!$B$9,'Inv Growth-Later'!E310,0)</f>
        <v>0</v>
      </c>
      <c r="I307" s="12">
        <f>-(H307*Summary!$B$17*(Summary!$B$18+Summary!$B$19))</f>
        <v>0</v>
      </c>
      <c r="J307" s="12">
        <f t="shared" si="19"/>
        <v>0</v>
      </c>
      <c r="K307" s="12">
        <f>-PV(Summary!$B$5/12,A307,0,J307,0)</f>
        <v>0</v>
      </c>
      <c r="L307"/>
      <c r="M307" s="12">
        <f t="shared" si="20"/>
        <v>0</v>
      </c>
    </row>
    <row r="308" spans="1:13" x14ac:dyDescent="0.25">
      <c r="A308" s="3">
        <v>303</v>
      </c>
      <c r="B308" s="40">
        <f t="shared" si="21"/>
        <v>51898</v>
      </c>
      <c r="C308" s="41">
        <f>-'Loan-Extra Payments'!G312</f>
        <v>0</v>
      </c>
      <c r="D308" s="12">
        <f>-C308*(Summary!$B$12+Summary!$B$13)</f>
        <v>0</v>
      </c>
      <c r="E308" s="12">
        <f t="shared" si="18"/>
        <v>0</v>
      </c>
      <c r="F308" s="12">
        <f>-PV(Summary!$B$5/12,A308,0,E308,0)</f>
        <v>0</v>
      </c>
      <c r="G308" s="5"/>
      <c r="H308" s="12">
        <f>IF(A308&lt;=Summary!$B$9,'Inv Growth-Later'!E311,0)</f>
        <v>0</v>
      </c>
      <c r="I308" s="12">
        <f>-(H308*Summary!$B$17*(Summary!$B$18+Summary!$B$19))</f>
        <v>0</v>
      </c>
      <c r="J308" s="12">
        <f t="shared" si="19"/>
        <v>0</v>
      </c>
      <c r="K308" s="12">
        <f>-PV(Summary!$B$5/12,A308,0,J308,0)</f>
        <v>0</v>
      </c>
      <c r="L308"/>
      <c r="M308" s="12">
        <f t="shared" si="20"/>
        <v>0</v>
      </c>
    </row>
    <row r="309" spans="1:13" x14ac:dyDescent="0.25">
      <c r="A309" s="3">
        <v>304</v>
      </c>
      <c r="B309" s="40">
        <f t="shared" si="21"/>
        <v>51926</v>
      </c>
      <c r="C309" s="41">
        <f>-'Loan-Extra Payments'!G313</f>
        <v>0</v>
      </c>
      <c r="D309" s="12">
        <f>-C309*(Summary!$B$12+Summary!$B$13)</f>
        <v>0</v>
      </c>
      <c r="E309" s="12">
        <f t="shared" si="18"/>
        <v>0</v>
      </c>
      <c r="F309" s="12">
        <f>-PV(Summary!$B$5/12,A309,0,E309,0)</f>
        <v>0</v>
      </c>
      <c r="G309" s="5"/>
      <c r="H309" s="12">
        <f>IF(A309&lt;=Summary!$B$9,'Inv Growth-Later'!E312,0)</f>
        <v>0</v>
      </c>
      <c r="I309" s="12">
        <f>-(H309*Summary!$B$17*(Summary!$B$18+Summary!$B$19))</f>
        <v>0</v>
      </c>
      <c r="J309" s="12">
        <f t="shared" si="19"/>
        <v>0</v>
      </c>
      <c r="K309" s="12">
        <f>-PV(Summary!$B$5/12,A309,0,J309,0)</f>
        <v>0</v>
      </c>
      <c r="L309"/>
      <c r="M309" s="12">
        <f t="shared" si="20"/>
        <v>0</v>
      </c>
    </row>
    <row r="310" spans="1:13" x14ac:dyDescent="0.25">
      <c r="A310" s="3">
        <v>305</v>
      </c>
      <c r="B310" s="40">
        <f t="shared" si="21"/>
        <v>51957</v>
      </c>
      <c r="C310" s="41">
        <f>-'Loan-Extra Payments'!G314</f>
        <v>0</v>
      </c>
      <c r="D310" s="12">
        <f>-C310*(Summary!$B$12+Summary!$B$13)</f>
        <v>0</v>
      </c>
      <c r="E310" s="12">
        <f t="shared" si="18"/>
        <v>0</v>
      </c>
      <c r="F310" s="12">
        <f>-PV(Summary!$B$5/12,A310,0,E310,0)</f>
        <v>0</v>
      </c>
      <c r="G310" s="5"/>
      <c r="H310" s="12">
        <f>IF(A310&lt;=Summary!$B$9,'Inv Growth-Later'!E313,0)</f>
        <v>0</v>
      </c>
      <c r="I310" s="12">
        <f>-(H310*Summary!$B$17*(Summary!$B$18+Summary!$B$19))</f>
        <v>0</v>
      </c>
      <c r="J310" s="12">
        <f t="shared" si="19"/>
        <v>0</v>
      </c>
      <c r="K310" s="12">
        <f>-PV(Summary!$B$5/12,A310,0,J310,0)</f>
        <v>0</v>
      </c>
      <c r="L310"/>
      <c r="M310" s="12">
        <f t="shared" si="20"/>
        <v>0</v>
      </c>
    </row>
    <row r="311" spans="1:13" x14ac:dyDescent="0.25">
      <c r="A311" s="3">
        <v>306</v>
      </c>
      <c r="B311" s="40">
        <f t="shared" si="21"/>
        <v>51987</v>
      </c>
      <c r="C311" s="41">
        <f>-'Loan-Extra Payments'!G315</f>
        <v>0</v>
      </c>
      <c r="D311" s="12">
        <f>-C311*(Summary!$B$12+Summary!$B$13)</f>
        <v>0</v>
      </c>
      <c r="E311" s="12">
        <f t="shared" si="18"/>
        <v>0</v>
      </c>
      <c r="F311" s="12">
        <f>-PV(Summary!$B$5/12,A311,0,E311,0)</f>
        <v>0</v>
      </c>
      <c r="G311" s="5"/>
      <c r="H311" s="12">
        <f>IF(A311&lt;=Summary!$B$9,'Inv Growth-Later'!E314,0)</f>
        <v>0</v>
      </c>
      <c r="I311" s="12">
        <f>-(H311*Summary!$B$17*(Summary!$B$18+Summary!$B$19))</f>
        <v>0</v>
      </c>
      <c r="J311" s="12">
        <f t="shared" si="19"/>
        <v>0</v>
      </c>
      <c r="K311" s="12">
        <f>-PV(Summary!$B$5/12,A311,0,J311,0)</f>
        <v>0</v>
      </c>
      <c r="L311"/>
      <c r="M311" s="12">
        <f t="shared" si="20"/>
        <v>0</v>
      </c>
    </row>
    <row r="312" spans="1:13" x14ac:dyDescent="0.25">
      <c r="A312" s="3">
        <v>307</v>
      </c>
      <c r="B312" s="40">
        <f t="shared" si="21"/>
        <v>52018</v>
      </c>
      <c r="C312" s="41">
        <f>-'Loan-Extra Payments'!G316</f>
        <v>0</v>
      </c>
      <c r="D312" s="12">
        <f>-C312*(Summary!$B$12+Summary!$B$13)</f>
        <v>0</v>
      </c>
      <c r="E312" s="12">
        <f t="shared" si="18"/>
        <v>0</v>
      </c>
      <c r="F312" s="12">
        <f>-PV(Summary!$B$5/12,A312,0,E312,0)</f>
        <v>0</v>
      </c>
      <c r="G312" s="5"/>
      <c r="H312" s="12">
        <f>IF(A312&lt;=Summary!$B$9,'Inv Growth-Later'!E315,0)</f>
        <v>0</v>
      </c>
      <c r="I312" s="12">
        <f>-(H312*Summary!$B$17*(Summary!$B$18+Summary!$B$19))</f>
        <v>0</v>
      </c>
      <c r="J312" s="12">
        <f t="shared" si="19"/>
        <v>0</v>
      </c>
      <c r="K312" s="12">
        <f>-PV(Summary!$B$5/12,A312,0,J312,0)</f>
        <v>0</v>
      </c>
      <c r="L312"/>
      <c r="M312" s="12">
        <f t="shared" si="20"/>
        <v>0</v>
      </c>
    </row>
    <row r="313" spans="1:13" x14ac:dyDescent="0.25">
      <c r="A313" s="3">
        <v>308</v>
      </c>
      <c r="B313" s="40">
        <f t="shared" si="21"/>
        <v>52048</v>
      </c>
      <c r="C313" s="41">
        <f>-'Loan-Extra Payments'!G317</f>
        <v>0</v>
      </c>
      <c r="D313" s="12">
        <f>-C313*(Summary!$B$12+Summary!$B$13)</f>
        <v>0</v>
      </c>
      <c r="E313" s="12">
        <f t="shared" si="18"/>
        <v>0</v>
      </c>
      <c r="F313" s="12">
        <f>-PV(Summary!$B$5/12,A313,0,E313,0)</f>
        <v>0</v>
      </c>
      <c r="G313" s="5"/>
      <c r="H313" s="12">
        <f>IF(A313&lt;=Summary!$B$9,'Inv Growth-Later'!E316,0)</f>
        <v>0</v>
      </c>
      <c r="I313" s="12">
        <f>-(H313*Summary!$B$17*(Summary!$B$18+Summary!$B$19))</f>
        <v>0</v>
      </c>
      <c r="J313" s="12">
        <f t="shared" si="19"/>
        <v>0</v>
      </c>
      <c r="K313" s="12">
        <f>-PV(Summary!$B$5/12,A313,0,J313,0)</f>
        <v>0</v>
      </c>
      <c r="L313"/>
      <c r="M313" s="12">
        <f t="shared" si="20"/>
        <v>0</v>
      </c>
    </row>
    <row r="314" spans="1:13" x14ac:dyDescent="0.25">
      <c r="A314" s="3">
        <v>309</v>
      </c>
      <c r="B314" s="40">
        <f t="shared" si="21"/>
        <v>52079</v>
      </c>
      <c r="C314" s="41">
        <f>-'Loan-Extra Payments'!G318</f>
        <v>0</v>
      </c>
      <c r="D314" s="12">
        <f>-C314*(Summary!$B$12+Summary!$B$13)</f>
        <v>0</v>
      </c>
      <c r="E314" s="12">
        <f t="shared" si="18"/>
        <v>0</v>
      </c>
      <c r="F314" s="12">
        <f>-PV(Summary!$B$5/12,A314,0,E314,0)</f>
        <v>0</v>
      </c>
      <c r="G314" s="5"/>
      <c r="H314" s="12">
        <f>IF(A314&lt;=Summary!$B$9,'Inv Growth-Later'!E317,0)</f>
        <v>0</v>
      </c>
      <c r="I314" s="12">
        <f>-(H314*Summary!$B$17*(Summary!$B$18+Summary!$B$19))</f>
        <v>0</v>
      </c>
      <c r="J314" s="12">
        <f t="shared" si="19"/>
        <v>0</v>
      </c>
      <c r="K314" s="12">
        <f>-PV(Summary!$B$5/12,A314,0,J314,0)</f>
        <v>0</v>
      </c>
      <c r="L314"/>
      <c r="M314" s="12">
        <f t="shared" si="20"/>
        <v>0</v>
      </c>
    </row>
    <row r="315" spans="1:13" x14ac:dyDescent="0.25">
      <c r="A315" s="3">
        <v>310</v>
      </c>
      <c r="B315" s="40">
        <f t="shared" si="21"/>
        <v>52110</v>
      </c>
      <c r="C315" s="41">
        <f>-'Loan-Extra Payments'!G319</f>
        <v>0</v>
      </c>
      <c r="D315" s="12">
        <f>-C315*(Summary!$B$12+Summary!$B$13)</f>
        <v>0</v>
      </c>
      <c r="E315" s="12">
        <f t="shared" si="18"/>
        <v>0</v>
      </c>
      <c r="F315" s="12">
        <f>-PV(Summary!$B$5/12,A315,0,E315,0)</f>
        <v>0</v>
      </c>
      <c r="G315" s="5"/>
      <c r="H315" s="12">
        <f>IF(A315&lt;=Summary!$B$9,'Inv Growth-Later'!E318,0)</f>
        <v>0</v>
      </c>
      <c r="I315" s="12">
        <f>-(H315*Summary!$B$17*(Summary!$B$18+Summary!$B$19))</f>
        <v>0</v>
      </c>
      <c r="J315" s="12">
        <f t="shared" si="19"/>
        <v>0</v>
      </c>
      <c r="K315" s="12">
        <f>-PV(Summary!$B$5/12,A315,0,J315,0)</f>
        <v>0</v>
      </c>
      <c r="L315"/>
      <c r="M315" s="12">
        <f t="shared" si="20"/>
        <v>0</v>
      </c>
    </row>
    <row r="316" spans="1:13" x14ac:dyDescent="0.25">
      <c r="A316" s="3">
        <v>311</v>
      </c>
      <c r="B316" s="40">
        <f t="shared" si="21"/>
        <v>52140</v>
      </c>
      <c r="C316" s="41">
        <f>-'Loan-Extra Payments'!G320</f>
        <v>0</v>
      </c>
      <c r="D316" s="12">
        <f>-C316*(Summary!$B$12+Summary!$B$13)</f>
        <v>0</v>
      </c>
      <c r="E316" s="12">
        <f t="shared" si="18"/>
        <v>0</v>
      </c>
      <c r="F316" s="12">
        <f>-PV(Summary!$B$5/12,A316,0,E316,0)</f>
        <v>0</v>
      </c>
      <c r="G316" s="5"/>
      <c r="H316" s="12">
        <f>IF(A316&lt;=Summary!$B$9,'Inv Growth-Later'!E319,0)</f>
        <v>0</v>
      </c>
      <c r="I316" s="12">
        <f>-(H316*Summary!$B$17*(Summary!$B$18+Summary!$B$19))</f>
        <v>0</v>
      </c>
      <c r="J316" s="12">
        <f t="shared" si="19"/>
        <v>0</v>
      </c>
      <c r="K316" s="12">
        <f>-PV(Summary!$B$5/12,A316,0,J316,0)</f>
        <v>0</v>
      </c>
      <c r="L316"/>
      <c r="M316" s="12">
        <f t="shared" si="20"/>
        <v>0</v>
      </c>
    </row>
    <row r="317" spans="1:13" x14ac:dyDescent="0.25">
      <c r="A317" s="3">
        <v>312</v>
      </c>
      <c r="B317" s="40">
        <f t="shared" si="21"/>
        <v>52171</v>
      </c>
      <c r="C317" s="41">
        <f>-'Loan-Extra Payments'!G321</f>
        <v>0</v>
      </c>
      <c r="D317" s="12">
        <f>-C317*(Summary!$B$12+Summary!$B$13)</f>
        <v>0</v>
      </c>
      <c r="E317" s="12">
        <f t="shared" si="18"/>
        <v>0</v>
      </c>
      <c r="F317" s="12">
        <f>-PV(Summary!$B$5/12,A317,0,E317,0)</f>
        <v>0</v>
      </c>
      <c r="G317" s="5"/>
      <c r="H317" s="12">
        <f>IF(A317&lt;=Summary!$B$9,'Inv Growth-Later'!E320,0)</f>
        <v>0</v>
      </c>
      <c r="I317" s="12">
        <f>-(H317*Summary!$B$17*(Summary!$B$18+Summary!$B$19))</f>
        <v>0</v>
      </c>
      <c r="J317" s="12">
        <f t="shared" si="19"/>
        <v>0</v>
      </c>
      <c r="K317" s="12">
        <f>-PV(Summary!$B$5/12,A317,0,J317,0)</f>
        <v>0</v>
      </c>
      <c r="L317"/>
      <c r="M317" s="12">
        <f t="shared" si="20"/>
        <v>0</v>
      </c>
    </row>
    <row r="318" spans="1:13" x14ac:dyDescent="0.25">
      <c r="A318" s="3">
        <v>313</v>
      </c>
      <c r="B318" s="40">
        <f t="shared" si="21"/>
        <v>52201</v>
      </c>
      <c r="C318" s="41">
        <f>-'Loan-Extra Payments'!G322</f>
        <v>0</v>
      </c>
      <c r="D318" s="12">
        <f>-C318*(Summary!$B$12+Summary!$B$13)</f>
        <v>0</v>
      </c>
      <c r="E318" s="12">
        <f t="shared" si="18"/>
        <v>0</v>
      </c>
      <c r="F318" s="12">
        <f>-PV(Summary!$B$5/12,A318,0,E318,0)</f>
        <v>0</v>
      </c>
      <c r="G318" s="5"/>
      <c r="H318" s="12">
        <f>IF(A318&lt;=Summary!$B$9,'Inv Growth-Later'!E321,0)</f>
        <v>0</v>
      </c>
      <c r="I318" s="12">
        <f>-(H318*Summary!$B$17*(Summary!$B$18+Summary!$B$19))</f>
        <v>0</v>
      </c>
      <c r="J318" s="12">
        <f t="shared" si="19"/>
        <v>0</v>
      </c>
      <c r="K318" s="12">
        <f>-PV(Summary!$B$5/12,A318,0,J318,0)</f>
        <v>0</v>
      </c>
      <c r="L318"/>
      <c r="M318" s="12">
        <f t="shared" si="20"/>
        <v>0</v>
      </c>
    </row>
    <row r="319" spans="1:13" x14ac:dyDescent="0.25">
      <c r="A319" s="3">
        <v>314</v>
      </c>
      <c r="B319" s="40">
        <f t="shared" si="21"/>
        <v>52232</v>
      </c>
      <c r="C319" s="41">
        <f>-'Loan-Extra Payments'!G323</f>
        <v>0</v>
      </c>
      <c r="D319" s="12">
        <f>-C319*(Summary!$B$12+Summary!$B$13)</f>
        <v>0</v>
      </c>
      <c r="E319" s="12">
        <f t="shared" si="18"/>
        <v>0</v>
      </c>
      <c r="F319" s="12">
        <f>-PV(Summary!$B$5/12,A319,0,E319,0)</f>
        <v>0</v>
      </c>
      <c r="G319" s="5"/>
      <c r="H319" s="12">
        <f>IF(A319&lt;=Summary!$B$9,'Inv Growth-Later'!E322,0)</f>
        <v>0</v>
      </c>
      <c r="I319" s="12">
        <f>-(H319*Summary!$B$17*(Summary!$B$18+Summary!$B$19))</f>
        <v>0</v>
      </c>
      <c r="J319" s="12">
        <f t="shared" si="19"/>
        <v>0</v>
      </c>
      <c r="K319" s="12">
        <f>-PV(Summary!$B$5/12,A319,0,J319,0)</f>
        <v>0</v>
      </c>
      <c r="L319"/>
      <c r="M319" s="12">
        <f t="shared" si="20"/>
        <v>0</v>
      </c>
    </row>
    <row r="320" spans="1:13" x14ac:dyDescent="0.25">
      <c r="A320" s="3">
        <v>315</v>
      </c>
      <c r="B320" s="40">
        <f t="shared" si="21"/>
        <v>52263</v>
      </c>
      <c r="C320" s="41">
        <f>-'Loan-Extra Payments'!G324</f>
        <v>0</v>
      </c>
      <c r="D320" s="12">
        <f>-C320*(Summary!$B$12+Summary!$B$13)</f>
        <v>0</v>
      </c>
      <c r="E320" s="12">
        <f t="shared" si="18"/>
        <v>0</v>
      </c>
      <c r="F320" s="12">
        <f>-PV(Summary!$B$5/12,A320,0,E320,0)</f>
        <v>0</v>
      </c>
      <c r="G320" s="5"/>
      <c r="H320" s="12">
        <f>IF(A320&lt;=Summary!$B$9,'Inv Growth-Later'!E323,0)</f>
        <v>0</v>
      </c>
      <c r="I320" s="12">
        <f>-(H320*Summary!$B$17*(Summary!$B$18+Summary!$B$19))</f>
        <v>0</v>
      </c>
      <c r="J320" s="12">
        <f t="shared" si="19"/>
        <v>0</v>
      </c>
      <c r="K320" s="12">
        <f>-PV(Summary!$B$5/12,A320,0,J320,0)</f>
        <v>0</v>
      </c>
      <c r="L320"/>
      <c r="M320" s="12">
        <f t="shared" si="20"/>
        <v>0</v>
      </c>
    </row>
    <row r="321" spans="1:13" x14ac:dyDescent="0.25">
      <c r="A321" s="3">
        <v>316</v>
      </c>
      <c r="B321" s="40">
        <f t="shared" si="21"/>
        <v>52291</v>
      </c>
      <c r="C321" s="41">
        <f>-'Loan-Extra Payments'!G325</f>
        <v>0</v>
      </c>
      <c r="D321" s="12">
        <f>-C321*(Summary!$B$12+Summary!$B$13)</f>
        <v>0</v>
      </c>
      <c r="E321" s="12">
        <f t="shared" si="18"/>
        <v>0</v>
      </c>
      <c r="F321" s="12">
        <f>-PV(Summary!$B$5/12,A321,0,E321,0)</f>
        <v>0</v>
      </c>
      <c r="G321" s="5"/>
      <c r="H321" s="12">
        <f>IF(A321&lt;=Summary!$B$9,'Inv Growth-Later'!E324,0)</f>
        <v>0</v>
      </c>
      <c r="I321" s="12">
        <f>-(H321*Summary!$B$17*(Summary!$B$18+Summary!$B$19))</f>
        <v>0</v>
      </c>
      <c r="J321" s="12">
        <f t="shared" si="19"/>
        <v>0</v>
      </c>
      <c r="K321" s="12">
        <f>-PV(Summary!$B$5/12,A321,0,J321,0)</f>
        <v>0</v>
      </c>
      <c r="L321"/>
      <c r="M321" s="12">
        <f t="shared" si="20"/>
        <v>0</v>
      </c>
    </row>
    <row r="322" spans="1:13" x14ac:dyDescent="0.25">
      <c r="A322" s="3">
        <v>317</v>
      </c>
      <c r="B322" s="40">
        <f t="shared" si="21"/>
        <v>52322</v>
      </c>
      <c r="C322" s="41">
        <f>-'Loan-Extra Payments'!G326</f>
        <v>0</v>
      </c>
      <c r="D322" s="12">
        <f>-C322*(Summary!$B$12+Summary!$B$13)</f>
        <v>0</v>
      </c>
      <c r="E322" s="12">
        <f t="shared" si="18"/>
        <v>0</v>
      </c>
      <c r="F322" s="12">
        <f>-PV(Summary!$B$5/12,A322,0,E322,0)</f>
        <v>0</v>
      </c>
      <c r="G322" s="5"/>
      <c r="H322" s="12">
        <f>IF(A322&lt;=Summary!$B$9,'Inv Growth-Later'!E325,0)</f>
        <v>0</v>
      </c>
      <c r="I322" s="12">
        <f>-(H322*Summary!$B$17*(Summary!$B$18+Summary!$B$19))</f>
        <v>0</v>
      </c>
      <c r="J322" s="12">
        <f t="shared" si="19"/>
        <v>0</v>
      </c>
      <c r="K322" s="12">
        <f>-PV(Summary!$B$5/12,A322,0,J322,0)</f>
        <v>0</v>
      </c>
      <c r="L322"/>
      <c r="M322" s="12">
        <f t="shared" si="20"/>
        <v>0</v>
      </c>
    </row>
    <row r="323" spans="1:13" x14ac:dyDescent="0.25">
      <c r="A323" s="3">
        <v>318</v>
      </c>
      <c r="B323" s="40">
        <f t="shared" si="21"/>
        <v>52352</v>
      </c>
      <c r="C323" s="41">
        <f>-'Loan-Extra Payments'!G327</f>
        <v>0</v>
      </c>
      <c r="D323" s="12">
        <f>-C323*(Summary!$B$12+Summary!$B$13)</f>
        <v>0</v>
      </c>
      <c r="E323" s="12">
        <f t="shared" si="18"/>
        <v>0</v>
      </c>
      <c r="F323" s="12">
        <f>-PV(Summary!$B$5/12,A323,0,E323,0)</f>
        <v>0</v>
      </c>
      <c r="G323" s="5"/>
      <c r="H323" s="12">
        <f>IF(A323&lt;=Summary!$B$9,'Inv Growth-Later'!E326,0)</f>
        <v>0</v>
      </c>
      <c r="I323" s="12">
        <f>-(H323*Summary!$B$17*(Summary!$B$18+Summary!$B$19))</f>
        <v>0</v>
      </c>
      <c r="J323" s="12">
        <f t="shared" si="19"/>
        <v>0</v>
      </c>
      <c r="K323" s="12">
        <f>-PV(Summary!$B$5/12,A323,0,J323,0)</f>
        <v>0</v>
      </c>
      <c r="L323"/>
      <c r="M323" s="12">
        <f t="shared" si="20"/>
        <v>0</v>
      </c>
    </row>
    <row r="324" spans="1:13" x14ac:dyDescent="0.25">
      <c r="A324" s="3">
        <v>319</v>
      </c>
      <c r="B324" s="40">
        <f t="shared" si="21"/>
        <v>52383</v>
      </c>
      <c r="C324" s="41">
        <f>-'Loan-Extra Payments'!G328</f>
        <v>0</v>
      </c>
      <c r="D324" s="12">
        <f>-C324*(Summary!$B$12+Summary!$B$13)</f>
        <v>0</v>
      </c>
      <c r="E324" s="12">
        <f t="shared" si="18"/>
        <v>0</v>
      </c>
      <c r="F324" s="12">
        <f>-PV(Summary!$B$5/12,A324,0,E324,0)</f>
        <v>0</v>
      </c>
      <c r="G324" s="5"/>
      <c r="H324" s="12">
        <f>IF(A324&lt;=Summary!$B$9,'Inv Growth-Later'!E327,0)</f>
        <v>0</v>
      </c>
      <c r="I324" s="12">
        <f>-(H324*Summary!$B$17*(Summary!$B$18+Summary!$B$19))</f>
        <v>0</v>
      </c>
      <c r="J324" s="12">
        <f t="shared" si="19"/>
        <v>0</v>
      </c>
      <c r="K324" s="12">
        <f>-PV(Summary!$B$5/12,A324,0,J324,0)</f>
        <v>0</v>
      </c>
      <c r="L324"/>
      <c r="M324" s="12">
        <f t="shared" si="20"/>
        <v>0</v>
      </c>
    </row>
    <row r="325" spans="1:13" x14ac:dyDescent="0.25">
      <c r="A325" s="3">
        <v>320</v>
      </c>
      <c r="B325" s="40">
        <f t="shared" si="21"/>
        <v>52413</v>
      </c>
      <c r="C325" s="41">
        <f>-'Loan-Extra Payments'!G329</f>
        <v>0</v>
      </c>
      <c r="D325" s="12">
        <f>-C325*(Summary!$B$12+Summary!$B$13)</f>
        <v>0</v>
      </c>
      <c r="E325" s="12">
        <f t="shared" si="18"/>
        <v>0</v>
      </c>
      <c r="F325" s="12">
        <f>-PV(Summary!$B$5/12,A325,0,E325,0)</f>
        <v>0</v>
      </c>
      <c r="G325" s="5"/>
      <c r="H325" s="12">
        <f>IF(A325&lt;=Summary!$B$9,'Inv Growth-Later'!E328,0)</f>
        <v>0</v>
      </c>
      <c r="I325" s="12">
        <f>-(H325*Summary!$B$17*(Summary!$B$18+Summary!$B$19))</f>
        <v>0</v>
      </c>
      <c r="J325" s="12">
        <f t="shared" si="19"/>
        <v>0</v>
      </c>
      <c r="K325" s="12">
        <f>-PV(Summary!$B$5/12,A325,0,J325,0)</f>
        <v>0</v>
      </c>
      <c r="L325"/>
      <c r="M325" s="12">
        <f t="shared" si="20"/>
        <v>0</v>
      </c>
    </row>
    <row r="326" spans="1:13" x14ac:dyDescent="0.25">
      <c r="A326" s="3">
        <v>321</v>
      </c>
      <c r="B326" s="40">
        <f t="shared" si="21"/>
        <v>52444</v>
      </c>
      <c r="C326" s="41">
        <f>-'Loan-Extra Payments'!G330</f>
        <v>0</v>
      </c>
      <c r="D326" s="12">
        <f>-C326*(Summary!$B$12+Summary!$B$13)</f>
        <v>0</v>
      </c>
      <c r="E326" s="12">
        <f t="shared" si="18"/>
        <v>0</v>
      </c>
      <c r="F326" s="12">
        <f>-PV(Summary!$B$5/12,A326,0,E326,0)</f>
        <v>0</v>
      </c>
      <c r="G326" s="5"/>
      <c r="H326" s="12">
        <f>IF(A326&lt;=Summary!$B$9,'Inv Growth-Later'!E329,0)</f>
        <v>0</v>
      </c>
      <c r="I326" s="12">
        <f>-(H326*Summary!$B$17*(Summary!$B$18+Summary!$B$19))</f>
        <v>0</v>
      </c>
      <c r="J326" s="12">
        <f t="shared" si="19"/>
        <v>0</v>
      </c>
      <c r="K326" s="12">
        <f>-PV(Summary!$B$5/12,A326,0,J326,0)</f>
        <v>0</v>
      </c>
      <c r="L326"/>
      <c r="M326" s="12">
        <f t="shared" si="20"/>
        <v>0</v>
      </c>
    </row>
    <row r="327" spans="1:13" x14ac:dyDescent="0.25">
      <c r="A327" s="3">
        <v>322</v>
      </c>
      <c r="B327" s="40">
        <f t="shared" si="21"/>
        <v>52475</v>
      </c>
      <c r="C327" s="41">
        <f>-'Loan-Extra Payments'!G331</f>
        <v>0</v>
      </c>
      <c r="D327" s="12">
        <f>-C327*(Summary!$B$12+Summary!$B$13)</f>
        <v>0</v>
      </c>
      <c r="E327" s="12">
        <f t="shared" ref="E327:E365" si="22">SUM(C327:D327)</f>
        <v>0</v>
      </c>
      <c r="F327" s="12">
        <f>-PV(Summary!$B$5/12,A327,0,E327,0)</f>
        <v>0</v>
      </c>
      <c r="G327" s="5"/>
      <c r="H327" s="12">
        <f>IF(A327&lt;=Summary!$B$9,'Inv Growth-Later'!E330,0)</f>
        <v>0</v>
      </c>
      <c r="I327" s="12">
        <f>-(H327*Summary!$B$17*(Summary!$B$18+Summary!$B$19))</f>
        <v>0</v>
      </c>
      <c r="J327" s="12">
        <f t="shared" ref="J327:J365" si="23">SUM(H327:I327)</f>
        <v>0</v>
      </c>
      <c r="K327" s="12">
        <f>-PV(Summary!$B$5/12,A327,0,J327,0)</f>
        <v>0</v>
      </c>
      <c r="L327"/>
      <c r="M327" s="12">
        <f t="shared" ref="M327:M365" si="24">F327+K327</f>
        <v>0</v>
      </c>
    </row>
    <row r="328" spans="1:13" x14ac:dyDescent="0.25">
      <c r="A328" s="3">
        <v>323</v>
      </c>
      <c r="B328" s="40">
        <f t="shared" ref="B328:B365" si="25">EDATE(B327,1)</f>
        <v>52505</v>
      </c>
      <c r="C328" s="41">
        <f>-'Loan-Extra Payments'!G332</f>
        <v>0</v>
      </c>
      <c r="D328" s="12">
        <f>-C328*(Summary!$B$12+Summary!$B$13)</f>
        <v>0</v>
      </c>
      <c r="E328" s="12">
        <f t="shared" si="22"/>
        <v>0</v>
      </c>
      <c r="F328" s="12">
        <f>-PV(Summary!$B$5/12,A328,0,E328,0)</f>
        <v>0</v>
      </c>
      <c r="G328" s="5"/>
      <c r="H328" s="12">
        <f>IF(A328&lt;=Summary!$B$9,'Inv Growth-Later'!E331,0)</f>
        <v>0</v>
      </c>
      <c r="I328" s="12">
        <f>-(H328*Summary!$B$17*(Summary!$B$18+Summary!$B$19))</f>
        <v>0</v>
      </c>
      <c r="J328" s="12">
        <f t="shared" si="23"/>
        <v>0</v>
      </c>
      <c r="K328" s="12">
        <f>-PV(Summary!$B$5/12,A328,0,J328,0)</f>
        <v>0</v>
      </c>
      <c r="L328"/>
      <c r="M328" s="12">
        <f t="shared" si="24"/>
        <v>0</v>
      </c>
    </row>
    <row r="329" spans="1:13" x14ac:dyDescent="0.25">
      <c r="A329" s="3">
        <v>324</v>
      </c>
      <c r="B329" s="40">
        <f t="shared" si="25"/>
        <v>52536</v>
      </c>
      <c r="C329" s="41">
        <f>-'Loan-Extra Payments'!G333</f>
        <v>0</v>
      </c>
      <c r="D329" s="12">
        <f>-C329*(Summary!$B$12+Summary!$B$13)</f>
        <v>0</v>
      </c>
      <c r="E329" s="12">
        <f t="shared" si="22"/>
        <v>0</v>
      </c>
      <c r="F329" s="12">
        <f>-PV(Summary!$B$5/12,A329,0,E329,0)</f>
        <v>0</v>
      </c>
      <c r="G329" s="5"/>
      <c r="H329" s="12">
        <f>IF(A329&lt;=Summary!$B$9,'Inv Growth-Later'!E332,0)</f>
        <v>0</v>
      </c>
      <c r="I329" s="12">
        <f>-(H329*Summary!$B$17*(Summary!$B$18+Summary!$B$19))</f>
        <v>0</v>
      </c>
      <c r="J329" s="12">
        <f t="shared" si="23"/>
        <v>0</v>
      </c>
      <c r="K329" s="12">
        <f>-PV(Summary!$B$5/12,A329,0,J329,0)</f>
        <v>0</v>
      </c>
      <c r="L329"/>
      <c r="M329" s="12">
        <f t="shared" si="24"/>
        <v>0</v>
      </c>
    </row>
    <row r="330" spans="1:13" x14ac:dyDescent="0.25">
      <c r="A330" s="3">
        <v>325</v>
      </c>
      <c r="B330" s="40">
        <f t="shared" si="25"/>
        <v>52566</v>
      </c>
      <c r="C330" s="41">
        <f>-'Loan-Extra Payments'!G334</f>
        <v>0</v>
      </c>
      <c r="D330" s="12">
        <f>-C330*(Summary!$B$12+Summary!$B$13)</f>
        <v>0</v>
      </c>
      <c r="E330" s="12">
        <f t="shared" si="22"/>
        <v>0</v>
      </c>
      <c r="F330" s="12">
        <f>-PV(Summary!$B$5/12,A330,0,E330,0)</f>
        <v>0</v>
      </c>
      <c r="G330" s="5"/>
      <c r="H330" s="12">
        <f>IF(A330&lt;=Summary!$B$9,'Inv Growth-Later'!E333,0)</f>
        <v>0</v>
      </c>
      <c r="I330" s="12">
        <f>-(H330*Summary!$B$17*(Summary!$B$18+Summary!$B$19))</f>
        <v>0</v>
      </c>
      <c r="J330" s="12">
        <f t="shared" si="23"/>
        <v>0</v>
      </c>
      <c r="K330" s="12">
        <f>-PV(Summary!$B$5/12,A330,0,J330,0)</f>
        <v>0</v>
      </c>
      <c r="L330"/>
      <c r="M330" s="12">
        <f t="shared" si="24"/>
        <v>0</v>
      </c>
    </row>
    <row r="331" spans="1:13" x14ac:dyDescent="0.25">
      <c r="A331" s="3">
        <v>326</v>
      </c>
      <c r="B331" s="40">
        <f t="shared" si="25"/>
        <v>52597</v>
      </c>
      <c r="C331" s="41">
        <f>-'Loan-Extra Payments'!G335</f>
        <v>0</v>
      </c>
      <c r="D331" s="12">
        <f>-C331*(Summary!$B$12+Summary!$B$13)</f>
        <v>0</v>
      </c>
      <c r="E331" s="12">
        <f t="shared" si="22"/>
        <v>0</v>
      </c>
      <c r="F331" s="12">
        <f>-PV(Summary!$B$5/12,A331,0,E331,0)</f>
        <v>0</v>
      </c>
      <c r="G331" s="5"/>
      <c r="H331" s="12">
        <f>IF(A331&lt;=Summary!$B$9,'Inv Growth-Later'!E334,0)</f>
        <v>0</v>
      </c>
      <c r="I331" s="12">
        <f>-(H331*Summary!$B$17*(Summary!$B$18+Summary!$B$19))</f>
        <v>0</v>
      </c>
      <c r="J331" s="12">
        <f t="shared" si="23"/>
        <v>0</v>
      </c>
      <c r="K331" s="12">
        <f>-PV(Summary!$B$5/12,A331,0,J331,0)</f>
        <v>0</v>
      </c>
      <c r="L331"/>
      <c r="M331" s="12">
        <f t="shared" si="24"/>
        <v>0</v>
      </c>
    </row>
    <row r="332" spans="1:13" x14ac:dyDescent="0.25">
      <c r="A332" s="3">
        <v>327</v>
      </c>
      <c r="B332" s="40">
        <f t="shared" si="25"/>
        <v>52628</v>
      </c>
      <c r="C332" s="41">
        <f>-'Loan-Extra Payments'!G336</f>
        <v>0</v>
      </c>
      <c r="D332" s="12">
        <f>-C332*(Summary!$B$12+Summary!$B$13)</f>
        <v>0</v>
      </c>
      <c r="E332" s="12">
        <f t="shared" si="22"/>
        <v>0</v>
      </c>
      <c r="F332" s="12">
        <f>-PV(Summary!$B$5/12,A332,0,E332,0)</f>
        <v>0</v>
      </c>
      <c r="G332" s="5"/>
      <c r="H332" s="12">
        <f>IF(A332&lt;=Summary!$B$9,'Inv Growth-Later'!E335,0)</f>
        <v>0</v>
      </c>
      <c r="I332" s="12">
        <f>-(H332*Summary!$B$17*(Summary!$B$18+Summary!$B$19))</f>
        <v>0</v>
      </c>
      <c r="J332" s="12">
        <f t="shared" si="23"/>
        <v>0</v>
      </c>
      <c r="K332" s="12">
        <f>-PV(Summary!$B$5/12,A332,0,J332,0)</f>
        <v>0</v>
      </c>
      <c r="L332"/>
      <c r="M332" s="12">
        <f t="shared" si="24"/>
        <v>0</v>
      </c>
    </row>
    <row r="333" spans="1:13" x14ac:dyDescent="0.25">
      <c r="A333" s="3">
        <v>328</v>
      </c>
      <c r="B333" s="40">
        <f t="shared" si="25"/>
        <v>52657</v>
      </c>
      <c r="C333" s="41">
        <f>-'Loan-Extra Payments'!G337</f>
        <v>0</v>
      </c>
      <c r="D333" s="12">
        <f>-C333*(Summary!$B$12+Summary!$B$13)</f>
        <v>0</v>
      </c>
      <c r="E333" s="12">
        <f t="shared" si="22"/>
        <v>0</v>
      </c>
      <c r="F333" s="12">
        <f>-PV(Summary!$B$5/12,A333,0,E333,0)</f>
        <v>0</v>
      </c>
      <c r="G333" s="5"/>
      <c r="H333" s="12">
        <f>IF(A333&lt;=Summary!$B$9,'Inv Growth-Later'!E336,0)</f>
        <v>0</v>
      </c>
      <c r="I333" s="12">
        <f>-(H333*Summary!$B$17*(Summary!$B$18+Summary!$B$19))</f>
        <v>0</v>
      </c>
      <c r="J333" s="12">
        <f t="shared" si="23"/>
        <v>0</v>
      </c>
      <c r="K333" s="12">
        <f>-PV(Summary!$B$5/12,A333,0,J333,0)</f>
        <v>0</v>
      </c>
      <c r="L333"/>
      <c r="M333" s="12">
        <f t="shared" si="24"/>
        <v>0</v>
      </c>
    </row>
    <row r="334" spans="1:13" x14ac:dyDescent="0.25">
      <c r="A334" s="3">
        <v>329</v>
      </c>
      <c r="B334" s="40">
        <f t="shared" si="25"/>
        <v>52688</v>
      </c>
      <c r="C334" s="41">
        <f>-'Loan-Extra Payments'!G338</f>
        <v>0</v>
      </c>
      <c r="D334" s="12">
        <f>-C334*(Summary!$B$12+Summary!$B$13)</f>
        <v>0</v>
      </c>
      <c r="E334" s="12">
        <f t="shared" si="22"/>
        <v>0</v>
      </c>
      <c r="F334" s="12">
        <f>-PV(Summary!$B$5/12,A334,0,E334,0)</f>
        <v>0</v>
      </c>
      <c r="G334" s="5"/>
      <c r="H334" s="12">
        <f>IF(A334&lt;=Summary!$B$9,'Inv Growth-Later'!E337,0)</f>
        <v>0</v>
      </c>
      <c r="I334" s="12">
        <f>-(H334*Summary!$B$17*(Summary!$B$18+Summary!$B$19))</f>
        <v>0</v>
      </c>
      <c r="J334" s="12">
        <f t="shared" si="23"/>
        <v>0</v>
      </c>
      <c r="K334" s="12">
        <f>-PV(Summary!$B$5/12,A334,0,J334,0)</f>
        <v>0</v>
      </c>
      <c r="L334"/>
      <c r="M334" s="12">
        <f t="shared" si="24"/>
        <v>0</v>
      </c>
    </row>
    <row r="335" spans="1:13" x14ac:dyDescent="0.25">
      <c r="A335" s="3">
        <v>330</v>
      </c>
      <c r="B335" s="40">
        <f t="shared" si="25"/>
        <v>52718</v>
      </c>
      <c r="C335" s="41">
        <f>-'Loan-Extra Payments'!G339</f>
        <v>0</v>
      </c>
      <c r="D335" s="12">
        <f>-C335*(Summary!$B$12+Summary!$B$13)</f>
        <v>0</v>
      </c>
      <c r="E335" s="12">
        <f t="shared" si="22"/>
        <v>0</v>
      </c>
      <c r="F335" s="12">
        <f>-PV(Summary!$B$5/12,A335,0,E335,0)</f>
        <v>0</v>
      </c>
      <c r="G335" s="5"/>
      <c r="H335" s="12">
        <f>IF(A335&lt;=Summary!$B$9,'Inv Growth-Later'!E338,0)</f>
        <v>0</v>
      </c>
      <c r="I335" s="12">
        <f>-(H335*Summary!$B$17*(Summary!$B$18+Summary!$B$19))</f>
        <v>0</v>
      </c>
      <c r="J335" s="12">
        <f t="shared" si="23"/>
        <v>0</v>
      </c>
      <c r="K335" s="12">
        <f>-PV(Summary!$B$5/12,A335,0,J335,0)</f>
        <v>0</v>
      </c>
      <c r="L335"/>
      <c r="M335" s="12">
        <f t="shared" si="24"/>
        <v>0</v>
      </c>
    </row>
    <row r="336" spans="1:13" x14ac:dyDescent="0.25">
      <c r="A336" s="3">
        <v>331</v>
      </c>
      <c r="B336" s="40">
        <f t="shared" si="25"/>
        <v>52749</v>
      </c>
      <c r="C336" s="41">
        <f>-'Loan-Extra Payments'!G340</f>
        <v>0</v>
      </c>
      <c r="D336" s="12">
        <f>-C336*(Summary!$B$12+Summary!$B$13)</f>
        <v>0</v>
      </c>
      <c r="E336" s="12">
        <f t="shared" si="22"/>
        <v>0</v>
      </c>
      <c r="F336" s="12">
        <f>-PV(Summary!$B$5/12,A336,0,E336,0)</f>
        <v>0</v>
      </c>
      <c r="G336" s="5"/>
      <c r="H336" s="12">
        <f>IF(A336&lt;=Summary!$B$9,'Inv Growth-Later'!E339,0)</f>
        <v>0</v>
      </c>
      <c r="I336" s="12">
        <f>-(H336*Summary!$B$17*(Summary!$B$18+Summary!$B$19))</f>
        <v>0</v>
      </c>
      <c r="J336" s="12">
        <f t="shared" si="23"/>
        <v>0</v>
      </c>
      <c r="K336" s="12">
        <f>-PV(Summary!$B$5/12,A336,0,J336,0)</f>
        <v>0</v>
      </c>
      <c r="L336"/>
      <c r="M336" s="12">
        <f t="shared" si="24"/>
        <v>0</v>
      </c>
    </row>
    <row r="337" spans="1:13" x14ac:dyDescent="0.25">
      <c r="A337" s="3">
        <v>332</v>
      </c>
      <c r="B337" s="40">
        <f t="shared" si="25"/>
        <v>52779</v>
      </c>
      <c r="C337" s="41">
        <f>-'Loan-Extra Payments'!G341</f>
        <v>0</v>
      </c>
      <c r="D337" s="12">
        <f>-C337*(Summary!$B$12+Summary!$B$13)</f>
        <v>0</v>
      </c>
      <c r="E337" s="12">
        <f t="shared" si="22"/>
        <v>0</v>
      </c>
      <c r="F337" s="12">
        <f>-PV(Summary!$B$5/12,A337,0,E337,0)</f>
        <v>0</v>
      </c>
      <c r="G337" s="5"/>
      <c r="H337" s="12">
        <f>IF(A337&lt;=Summary!$B$9,'Inv Growth-Later'!E340,0)</f>
        <v>0</v>
      </c>
      <c r="I337" s="12">
        <f>-(H337*Summary!$B$17*(Summary!$B$18+Summary!$B$19))</f>
        <v>0</v>
      </c>
      <c r="J337" s="12">
        <f t="shared" si="23"/>
        <v>0</v>
      </c>
      <c r="K337" s="12">
        <f>-PV(Summary!$B$5/12,A337,0,J337,0)</f>
        <v>0</v>
      </c>
      <c r="L337"/>
      <c r="M337" s="12">
        <f t="shared" si="24"/>
        <v>0</v>
      </c>
    </row>
    <row r="338" spans="1:13" x14ac:dyDescent="0.25">
      <c r="A338" s="3">
        <v>333</v>
      </c>
      <c r="B338" s="40">
        <f t="shared" si="25"/>
        <v>52810</v>
      </c>
      <c r="C338" s="41">
        <f>-'Loan-Extra Payments'!G342</f>
        <v>0</v>
      </c>
      <c r="D338" s="12">
        <f>-C338*(Summary!$B$12+Summary!$B$13)</f>
        <v>0</v>
      </c>
      <c r="E338" s="12">
        <f t="shared" si="22"/>
        <v>0</v>
      </c>
      <c r="F338" s="12">
        <f>-PV(Summary!$B$5/12,A338,0,E338,0)</f>
        <v>0</v>
      </c>
      <c r="G338" s="5"/>
      <c r="H338" s="12">
        <f>IF(A338&lt;=Summary!$B$9,'Inv Growth-Later'!E341,0)</f>
        <v>0</v>
      </c>
      <c r="I338" s="12">
        <f>-(H338*Summary!$B$17*(Summary!$B$18+Summary!$B$19))</f>
        <v>0</v>
      </c>
      <c r="J338" s="12">
        <f t="shared" si="23"/>
        <v>0</v>
      </c>
      <c r="K338" s="12">
        <f>-PV(Summary!$B$5/12,A338,0,J338,0)</f>
        <v>0</v>
      </c>
      <c r="L338"/>
      <c r="M338" s="12">
        <f t="shared" si="24"/>
        <v>0</v>
      </c>
    </row>
    <row r="339" spans="1:13" x14ac:dyDescent="0.25">
      <c r="A339" s="3">
        <v>334</v>
      </c>
      <c r="B339" s="40">
        <f t="shared" si="25"/>
        <v>52841</v>
      </c>
      <c r="C339" s="41">
        <f>-'Loan-Extra Payments'!G343</f>
        <v>0</v>
      </c>
      <c r="D339" s="12">
        <f>-C339*(Summary!$B$12+Summary!$B$13)</f>
        <v>0</v>
      </c>
      <c r="E339" s="12">
        <f t="shared" si="22"/>
        <v>0</v>
      </c>
      <c r="F339" s="12">
        <f>-PV(Summary!$B$5/12,A339,0,E339,0)</f>
        <v>0</v>
      </c>
      <c r="G339" s="5"/>
      <c r="H339" s="12">
        <f>IF(A339&lt;=Summary!$B$9,'Inv Growth-Later'!E342,0)</f>
        <v>0</v>
      </c>
      <c r="I339" s="12">
        <f>-(H339*Summary!$B$17*(Summary!$B$18+Summary!$B$19))</f>
        <v>0</v>
      </c>
      <c r="J339" s="12">
        <f t="shared" si="23"/>
        <v>0</v>
      </c>
      <c r="K339" s="12">
        <f>-PV(Summary!$B$5/12,A339,0,J339,0)</f>
        <v>0</v>
      </c>
      <c r="L339"/>
      <c r="M339" s="12">
        <f t="shared" si="24"/>
        <v>0</v>
      </c>
    </row>
    <row r="340" spans="1:13" x14ac:dyDescent="0.25">
      <c r="A340" s="3">
        <v>335</v>
      </c>
      <c r="B340" s="40">
        <f t="shared" si="25"/>
        <v>52871</v>
      </c>
      <c r="C340" s="41">
        <f>-'Loan-Extra Payments'!G344</f>
        <v>0</v>
      </c>
      <c r="D340" s="12">
        <f>-C340*(Summary!$B$12+Summary!$B$13)</f>
        <v>0</v>
      </c>
      <c r="E340" s="12">
        <f t="shared" si="22"/>
        <v>0</v>
      </c>
      <c r="F340" s="12">
        <f>-PV(Summary!$B$5/12,A340,0,E340,0)</f>
        <v>0</v>
      </c>
      <c r="G340" s="5"/>
      <c r="H340" s="12">
        <f>IF(A340&lt;=Summary!$B$9,'Inv Growth-Later'!E343,0)</f>
        <v>0</v>
      </c>
      <c r="I340" s="12">
        <f>-(H340*Summary!$B$17*(Summary!$B$18+Summary!$B$19))</f>
        <v>0</v>
      </c>
      <c r="J340" s="12">
        <f t="shared" si="23"/>
        <v>0</v>
      </c>
      <c r="K340" s="12">
        <f>-PV(Summary!$B$5/12,A340,0,J340,0)</f>
        <v>0</v>
      </c>
      <c r="L340"/>
      <c r="M340" s="12">
        <f t="shared" si="24"/>
        <v>0</v>
      </c>
    </row>
    <row r="341" spans="1:13" x14ac:dyDescent="0.25">
      <c r="A341" s="3">
        <v>336</v>
      </c>
      <c r="B341" s="40">
        <f t="shared" si="25"/>
        <v>52902</v>
      </c>
      <c r="C341" s="41">
        <f>-'Loan-Extra Payments'!G345</f>
        <v>0</v>
      </c>
      <c r="D341" s="12">
        <f>-C341*(Summary!$B$12+Summary!$B$13)</f>
        <v>0</v>
      </c>
      <c r="E341" s="12">
        <f t="shared" si="22"/>
        <v>0</v>
      </c>
      <c r="F341" s="12">
        <f>-PV(Summary!$B$5/12,A341,0,E341,0)</f>
        <v>0</v>
      </c>
      <c r="G341" s="5"/>
      <c r="H341" s="12">
        <f>IF(A341&lt;=Summary!$B$9,'Inv Growth-Later'!E344,0)</f>
        <v>0</v>
      </c>
      <c r="I341" s="12">
        <f>-(H341*Summary!$B$17*(Summary!$B$18+Summary!$B$19))</f>
        <v>0</v>
      </c>
      <c r="J341" s="12">
        <f t="shared" si="23"/>
        <v>0</v>
      </c>
      <c r="K341" s="12">
        <f>-PV(Summary!$B$5/12,A341,0,J341,0)</f>
        <v>0</v>
      </c>
      <c r="L341"/>
      <c r="M341" s="12">
        <f t="shared" si="24"/>
        <v>0</v>
      </c>
    </row>
    <row r="342" spans="1:13" x14ac:dyDescent="0.25">
      <c r="A342" s="3">
        <v>337</v>
      </c>
      <c r="B342" s="40">
        <f t="shared" si="25"/>
        <v>52932</v>
      </c>
      <c r="C342" s="41">
        <f>-'Loan-Extra Payments'!G346</f>
        <v>0</v>
      </c>
      <c r="D342" s="12">
        <f>-C342*(Summary!$B$12+Summary!$B$13)</f>
        <v>0</v>
      </c>
      <c r="E342" s="12">
        <f t="shared" si="22"/>
        <v>0</v>
      </c>
      <c r="F342" s="12">
        <f>-PV(Summary!$B$5/12,A342,0,E342,0)</f>
        <v>0</v>
      </c>
      <c r="G342" s="5"/>
      <c r="H342" s="12">
        <f>IF(A342&lt;=Summary!$B$9,'Inv Growth-Later'!E345,0)</f>
        <v>0</v>
      </c>
      <c r="I342" s="12">
        <f>-(H342*Summary!$B$17*(Summary!$B$18+Summary!$B$19))</f>
        <v>0</v>
      </c>
      <c r="J342" s="12">
        <f t="shared" si="23"/>
        <v>0</v>
      </c>
      <c r="K342" s="12">
        <f>-PV(Summary!$B$5/12,A342,0,J342,0)</f>
        <v>0</v>
      </c>
      <c r="L342"/>
      <c r="M342" s="12">
        <f t="shared" si="24"/>
        <v>0</v>
      </c>
    </row>
    <row r="343" spans="1:13" x14ac:dyDescent="0.25">
      <c r="A343" s="3">
        <v>338</v>
      </c>
      <c r="B343" s="40">
        <f t="shared" si="25"/>
        <v>52963</v>
      </c>
      <c r="C343" s="41">
        <f>-'Loan-Extra Payments'!G347</f>
        <v>0</v>
      </c>
      <c r="D343" s="12">
        <f>-C343*(Summary!$B$12+Summary!$B$13)</f>
        <v>0</v>
      </c>
      <c r="E343" s="12">
        <f t="shared" si="22"/>
        <v>0</v>
      </c>
      <c r="F343" s="12">
        <f>-PV(Summary!$B$5/12,A343,0,E343,0)</f>
        <v>0</v>
      </c>
      <c r="G343" s="5"/>
      <c r="H343" s="12">
        <f>IF(A343&lt;=Summary!$B$9,'Inv Growth-Later'!E346,0)</f>
        <v>0</v>
      </c>
      <c r="I343" s="12">
        <f>-(H343*Summary!$B$17*(Summary!$B$18+Summary!$B$19))</f>
        <v>0</v>
      </c>
      <c r="J343" s="12">
        <f t="shared" si="23"/>
        <v>0</v>
      </c>
      <c r="K343" s="12">
        <f>-PV(Summary!$B$5/12,A343,0,J343,0)</f>
        <v>0</v>
      </c>
      <c r="L343"/>
      <c r="M343" s="12">
        <f t="shared" si="24"/>
        <v>0</v>
      </c>
    </row>
    <row r="344" spans="1:13" x14ac:dyDescent="0.25">
      <c r="A344" s="3">
        <v>339</v>
      </c>
      <c r="B344" s="40">
        <f t="shared" si="25"/>
        <v>52994</v>
      </c>
      <c r="C344" s="41">
        <f>-'Loan-Extra Payments'!G348</f>
        <v>0</v>
      </c>
      <c r="D344" s="12">
        <f>-C344*(Summary!$B$12+Summary!$B$13)</f>
        <v>0</v>
      </c>
      <c r="E344" s="12">
        <f t="shared" si="22"/>
        <v>0</v>
      </c>
      <c r="F344" s="12">
        <f>-PV(Summary!$B$5/12,A344,0,E344,0)</f>
        <v>0</v>
      </c>
      <c r="G344" s="5"/>
      <c r="H344" s="12">
        <f>IF(A344&lt;=Summary!$B$9,'Inv Growth-Later'!E347,0)</f>
        <v>0</v>
      </c>
      <c r="I344" s="12">
        <f>-(H344*Summary!$B$17*(Summary!$B$18+Summary!$B$19))</f>
        <v>0</v>
      </c>
      <c r="J344" s="12">
        <f t="shared" si="23"/>
        <v>0</v>
      </c>
      <c r="K344" s="12">
        <f>-PV(Summary!$B$5/12,A344,0,J344,0)</f>
        <v>0</v>
      </c>
      <c r="L344"/>
      <c r="M344" s="12">
        <f t="shared" si="24"/>
        <v>0</v>
      </c>
    </row>
    <row r="345" spans="1:13" x14ac:dyDescent="0.25">
      <c r="A345" s="3">
        <v>340</v>
      </c>
      <c r="B345" s="40">
        <f t="shared" si="25"/>
        <v>53022</v>
      </c>
      <c r="C345" s="41">
        <f>-'Loan-Extra Payments'!G349</f>
        <v>0</v>
      </c>
      <c r="D345" s="12">
        <f>-C345*(Summary!$B$12+Summary!$B$13)</f>
        <v>0</v>
      </c>
      <c r="E345" s="12">
        <f t="shared" si="22"/>
        <v>0</v>
      </c>
      <c r="F345" s="12">
        <f>-PV(Summary!$B$5/12,A345,0,E345,0)</f>
        <v>0</v>
      </c>
      <c r="G345" s="5"/>
      <c r="H345" s="12">
        <f>IF(A345&lt;=Summary!$B$9,'Inv Growth-Later'!E348,0)</f>
        <v>0</v>
      </c>
      <c r="I345" s="12">
        <f>-(H345*Summary!$B$17*(Summary!$B$18+Summary!$B$19))</f>
        <v>0</v>
      </c>
      <c r="J345" s="12">
        <f t="shared" si="23"/>
        <v>0</v>
      </c>
      <c r="K345" s="12">
        <f>-PV(Summary!$B$5/12,A345,0,J345,0)</f>
        <v>0</v>
      </c>
      <c r="L345"/>
      <c r="M345" s="12">
        <f t="shared" si="24"/>
        <v>0</v>
      </c>
    </row>
    <row r="346" spans="1:13" x14ac:dyDescent="0.25">
      <c r="A346" s="3">
        <v>341</v>
      </c>
      <c r="B346" s="40">
        <f t="shared" si="25"/>
        <v>53053</v>
      </c>
      <c r="C346" s="41">
        <f>-'Loan-Extra Payments'!G350</f>
        <v>0</v>
      </c>
      <c r="D346" s="12">
        <f>-C346*(Summary!$B$12+Summary!$B$13)</f>
        <v>0</v>
      </c>
      <c r="E346" s="12">
        <f t="shared" si="22"/>
        <v>0</v>
      </c>
      <c r="F346" s="12">
        <f>-PV(Summary!$B$5/12,A346,0,E346,0)</f>
        <v>0</v>
      </c>
      <c r="G346" s="5"/>
      <c r="H346" s="12">
        <f>IF(A346&lt;=Summary!$B$9,'Inv Growth-Later'!E349,0)</f>
        <v>0</v>
      </c>
      <c r="I346" s="12">
        <f>-(H346*Summary!$B$17*(Summary!$B$18+Summary!$B$19))</f>
        <v>0</v>
      </c>
      <c r="J346" s="12">
        <f t="shared" si="23"/>
        <v>0</v>
      </c>
      <c r="K346" s="12">
        <f>-PV(Summary!$B$5/12,A346,0,J346,0)</f>
        <v>0</v>
      </c>
      <c r="L346"/>
      <c r="M346" s="12">
        <f t="shared" si="24"/>
        <v>0</v>
      </c>
    </row>
    <row r="347" spans="1:13" x14ac:dyDescent="0.25">
      <c r="A347" s="3">
        <v>342</v>
      </c>
      <c r="B347" s="40">
        <f t="shared" si="25"/>
        <v>53083</v>
      </c>
      <c r="C347" s="41">
        <f>-'Loan-Extra Payments'!G351</f>
        <v>0</v>
      </c>
      <c r="D347" s="12">
        <f>-C347*(Summary!$B$12+Summary!$B$13)</f>
        <v>0</v>
      </c>
      <c r="E347" s="12">
        <f t="shared" si="22"/>
        <v>0</v>
      </c>
      <c r="F347" s="12">
        <f>-PV(Summary!$B$5/12,A347,0,E347,0)</f>
        <v>0</v>
      </c>
      <c r="G347" s="5"/>
      <c r="H347" s="12">
        <f>IF(A347&lt;=Summary!$B$9,'Inv Growth-Later'!E350,0)</f>
        <v>0</v>
      </c>
      <c r="I347" s="12">
        <f>-(H347*Summary!$B$17*(Summary!$B$18+Summary!$B$19))</f>
        <v>0</v>
      </c>
      <c r="J347" s="12">
        <f t="shared" si="23"/>
        <v>0</v>
      </c>
      <c r="K347" s="12">
        <f>-PV(Summary!$B$5/12,A347,0,J347,0)</f>
        <v>0</v>
      </c>
      <c r="L347"/>
      <c r="M347" s="12">
        <f t="shared" si="24"/>
        <v>0</v>
      </c>
    </row>
    <row r="348" spans="1:13" x14ac:dyDescent="0.25">
      <c r="A348" s="3">
        <v>343</v>
      </c>
      <c r="B348" s="40">
        <f t="shared" si="25"/>
        <v>53114</v>
      </c>
      <c r="C348" s="41">
        <f>-'Loan-Extra Payments'!G352</f>
        <v>0</v>
      </c>
      <c r="D348" s="12">
        <f>-C348*(Summary!$B$12+Summary!$B$13)</f>
        <v>0</v>
      </c>
      <c r="E348" s="12">
        <f t="shared" si="22"/>
        <v>0</v>
      </c>
      <c r="F348" s="12">
        <f>-PV(Summary!$B$5/12,A348,0,E348,0)</f>
        <v>0</v>
      </c>
      <c r="G348" s="5"/>
      <c r="H348" s="12">
        <f>IF(A348&lt;=Summary!$B$9,'Inv Growth-Later'!E351,0)</f>
        <v>0</v>
      </c>
      <c r="I348" s="12">
        <f>-(H348*Summary!$B$17*(Summary!$B$18+Summary!$B$19))</f>
        <v>0</v>
      </c>
      <c r="J348" s="12">
        <f t="shared" si="23"/>
        <v>0</v>
      </c>
      <c r="K348" s="12">
        <f>-PV(Summary!$B$5/12,A348,0,J348,0)</f>
        <v>0</v>
      </c>
      <c r="L348"/>
      <c r="M348" s="12">
        <f t="shared" si="24"/>
        <v>0</v>
      </c>
    </row>
    <row r="349" spans="1:13" x14ac:dyDescent="0.25">
      <c r="A349" s="3">
        <v>344</v>
      </c>
      <c r="B349" s="40">
        <f t="shared" si="25"/>
        <v>53144</v>
      </c>
      <c r="C349" s="41">
        <f>-'Loan-Extra Payments'!G353</f>
        <v>0</v>
      </c>
      <c r="D349" s="12">
        <f>-C349*(Summary!$B$12+Summary!$B$13)</f>
        <v>0</v>
      </c>
      <c r="E349" s="12">
        <f t="shared" si="22"/>
        <v>0</v>
      </c>
      <c r="F349" s="12">
        <f>-PV(Summary!$B$5/12,A349,0,E349,0)</f>
        <v>0</v>
      </c>
      <c r="G349" s="5"/>
      <c r="H349" s="12">
        <f>IF(A349&lt;=Summary!$B$9,'Inv Growth-Later'!E352,0)</f>
        <v>0</v>
      </c>
      <c r="I349" s="12">
        <f>-(H349*Summary!$B$17*(Summary!$B$18+Summary!$B$19))</f>
        <v>0</v>
      </c>
      <c r="J349" s="12">
        <f t="shared" si="23"/>
        <v>0</v>
      </c>
      <c r="K349" s="12">
        <f>-PV(Summary!$B$5/12,A349,0,J349,0)</f>
        <v>0</v>
      </c>
      <c r="L349"/>
      <c r="M349" s="12">
        <f t="shared" si="24"/>
        <v>0</v>
      </c>
    </row>
    <row r="350" spans="1:13" x14ac:dyDescent="0.25">
      <c r="A350" s="3">
        <v>345</v>
      </c>
      <c r="B350" s="40">
        <f t="shared" si="25"/>
        <v>53175</v>
      </c>
      <c r="C350" s="41">
        <f>-'Loan-Extra Payments'!G354</f>
        <v>0</v>
      </c>
      <c r="D350" s="12">
        <f>-C350*(Summary!$B$12+Summary!$B$13)</f>
        <v>0</v>
      </c>
      <c r="E350" s="12">
        <f t="shared" si="22"/>
        <v>0</v>
      </c>
      <c r="F350" s="12">
        <f>-PV(Summary!$B$5/12,A350,0,E350,0)</f>
        <v>0</v>
      </c>
      <c r="G350" s="5"/>
      <c r="H350" s="12">
        <f>IF(A350&lt;=Summary!$B$9,'Inv Growth-Later'!E353,0)</f>
        <v>0</v>
      </c>
      <c r="I350" s="12">
        <f>-(H350*Summary!$B$17*(Summary!$B$18+Summary!$B$19))</f>
        <v>0</v>
      </c>
      <c r="J350" s="12">
        <f t="shared" si="23"/>
        <v>0</v>
      </c>
      <c r="K350" s="12">
        <f>-PV(Summary!$B$5/12,A350,0,J350,0)</f>
        <v>0</v>
      </c>
      <c r="L350"/>
      <c r="M350" s="12">
        <f t="shared" si="24"/>
        <v>0</v>
      </c>
    </row>
    <row r="351" spans="1:13" x14ac:dyDescent="0.25">
      <c r="A351" s="3">
        <v>346</v>
      </c>
      <c r="B351" s="40">
        <f t="shared" si="25"/>
        <v>53206</v>
      </c>
      <c r="C351" s="41">
        <f>-'Loan-Extra Payments'!G355</f>
        <v>0</v>
      </c>
      <c r="D351" s="12">
        <f>-C351*(Summary!$B$12+Summary!$B$13)</f>
        <v>0</v>
      </c>
      <c r="E351" s="12">
        <f t="shared" si="22"/>
        <v>0</v>
      </c>
      <c r="F351" s="12">
        <f>-PV(Summary!$B$5/12,A351,0,E351,0)</f>
        <v>0</v>
      </c>
      <c r="G351" s="5"/>
      <c r="H351" s="12">
        <f>IF(A351&lt;=Summary!$B$9,'Inv Growth-Later'!E354,0)</f>
        <v>0</v>
      </c>
      <c r="I351" s="12">
        <f>-(H351*Summary!$B$17*(Summary!$B$18+Summary!$B$19))</f>
        <v>0</v>
      </c>
      <c r="J351" s="12">
        <f t="shared" si="23"/>
        <v>0</v>
      </c>
      <c r="K351" s="12">
        <f>-PV(Summary!$B$5/12,A351,0,J351,0)</f>
        <v>0</v>
      </c>
      <c r="L351"/>
      <c r="M351" s="12">
        <f t="shared" si="24"/>
        <v>0</v>
      </c>
    </row>
    <row r="352" spans="1:13" x14ac:dyDescent="0.25">
      <c r="A352" s="3">
        <v>347</v>
      </c>
      <c r="B352" s="40">
        <f t="shared" si="25"/>
        <v>53236</v>
      </c>
      <c r="C352" s="41">
        <f>-'Loan-Extra Payments'!G356</f>
        <v>0</v>
      </c>
      <c r="D352" s="12">
        <f>-C352*(Summary!$B$12+Summary!$B$13)</f>
        <v>0</v>
      </c>
      <c r="E352" s="12">
        <f t="shared" si="22"/>
        <v>0</v>
      </c>
      <c r="F352" s="12">
        <f>-PV(Summary!$B$5/12,A352,0,E352,0)</f>
        <v>0</v>
      </c>
      <c r="G352" s="5"/>
      <c r="H352" s="12">
        <f>IF(A352&lt;=Summary!$B$9,'Inv Growth-Later'!E355,0)</f>
        <v>0</v>
      </c>
      <c r="I352" s="12">
        <f>-(H352*Summary!$B$17*(Summary!$B$18+Summary!$B$19))</f>
        <v>0</v>
      </c>
      <c r="J352" s="12">
        <f t="shared" si="23"/>
        <v>0</v>
      </c>
      <c r="K352" s="12">
        <f>-PV(Summary!$B$5/12,A352,0,J352,0)</f>
        <v>0</v>
      </c>
      <c r="L352"/>
      <c r="M352" s="12">
        <f t="shared" si="24"/>
        <v>0</v>
      </c>
    </row>
    <row r="353" spans="1:13" x14ac:dyDescent="0.25">
      <c r="A353" s="3">
        <v>348</v>
      </c>
      <c r="B353" s="40">
        <f t="shared" si="25"/>
        <v>53267</v>
      </c>
      <c r="C353" s="41">
        <f>-'Loan-Extra Payments'!G357</f>
        <v>0</v>
      </c>
      <c r="D353" s="12">
        <f>-C353*(Summary!$B$12+Summary!$B$13)</f>
        <v>0</v>
      </c>
      <c r="E353" s="12">
        <f t="shared" si="22"/>
        <v>0</v>
      </c>
      <c r="F353" s="12">
        <f>-PV(Summary!$B$5/12,A353,0,E353,0)</f>
        <v>0</v>
      </c>
      <c r="G353" s="5"/>
      <c r="H353" s="12">
        <f>IF(A353&lt;=Summary!$B$9,'Inv Growth-Later'!E356,0)</f>
        <v>0</v>
      </c>
      <c r="I353" s="12">
        <f>-(H353*Summary!$B$17*(Summary!$B$18+Summary!$B$19))</f>
        <v>0</v>
      </c>
      <c r="J353" s="12">
        <f t="shared" si="23"/>
        <v>0</v>
      </c>
      <c r="K353" s="12">
        <f>-PV(Summary!$B$5/12,A353,0,J353,0)</f>
        <v>0</v>
      </c>
      <c r="L353"/>
      <c r="M353" s="12">
        <f t="shared" si="24"/>
        <v>0</v>
      </c>
    </row>
    <row r="354" spans="1:13" x14ac:dyDescent="0.25">
      <c r="A354" s="3">
        <v>349</v>
      </c>
      <c r="B354" s="40">
        <f t="shared" si="25"/>
        <v>53297</v>
      </c>
      <c r="C354" s="41">
        <f>-'Loan-Extra Payments'!G358</f>
        <v>0</v>
      </c>
      <c r="D354" s="12">
        <f>-C354*(Summary!$B$12+Summary!$B$13)</f>
        <v>0</v>
      </c>
      <c r="E354" s="12">
        <f t="shared" si="22"/>
        <v>0</v>
      </c>
      <c r="F354" s="12">
        <f>-PV(Summary!$B$5/12,A354,0,E354,0)</f>
        <v>0</v>
      </c>
      <c r="G354" s="5"/>
      <c r="H354" s="12">
        <f>IF(A354&lt;=Summary!$B$9,'Inv Growth-Later'!E357,0)</f>
        <v>0</v>
      </c>
      <c r="I354" s="12">
        <f>-(H354*Summary!$B$17*(Summary!$B$18+Summary!$B$19))</f>
        <v>0</v>
      </c>
      <c r="J354" s="12">
        <f t="shared" si="23"/>
        <v>0</v>
      </c>
      <c r="K354" s="12">
        <f>-PV(Summary!$B$5/12,A354,0,J354,0)</f>
        <v>0</v>
      </c>
      <c r="L354"/>
      <c r="M354" s="12">
        <f t="shared" si="24"/>
        <v>0</v>
      </c>
    </row>
    <row r="355" spans="1:13" x14ac:dyDescent="0.25">
      <c r="A355" s="3">
        <v>350</v>
      </c>
      <c r="B355" s="40">
        <f t="shared" si="25"/>
        <v>53328</v>
      </c>
      <c r="C355" s="41">
        <f>-'Loan-Extra Payments'!G359</f>
        <v>0</v>
      </c>
      <c r="D355" s="12">
        <f>-C355*(Summary!$B$12+Summary!$B$13)</f>
        <v>0</v>
      </c>
      <c r="E355" s="12">
        <f t="shared" si="22"/>
        <v>0</v>
      </c>
      <c r="F355" s="12">
        <f>-PV(Summary!$B$5/12,A355,0,E355,0)</f>
        <v>0</v>
      </c>
      <c r="G355" s="5"/>
      <c r="H355" s="12">
        <f>IF(A355&lt;=Summary!$B$9,'Inv Growth-Later'!E358,0)</f>
        <v>0</v>
      </c>
      <c r="I355" s="12">
        <f>-(H355*Summary!$B$17*(Summary!$B$18+Summary!$B$19))</f>
        <v>0</v>
      </c>
      <c r="J355" s="12">
        <f t="shared" si="23"/>
        <v>0</v>
      </c>
      <c r="K355" s="12">
        <f>-PV(Summary!$B$5/12,A355,0,J355,0)</f>
        <v>0</v>
      </c>
      <c r="L355"/>
      <c r="M355" s="12">
        <f t="shared" si="24"/>
        <v>0</v>
      </c>
    </row>
    <row r="356" spans="1:13" x14ac:dyDescent="0.25">
      <c r="A356" s="3">
        <v>351</v>
      </c>
      <c r="B356" s="40">
        <f t="shared" si="25"/>
        <v>53359</v>
      </c>
      <c r="C356" s="41">
        <f>-'Loan-Extra Payments'!G360</f>
        <v>0</v>
      </c>
      <c r="D356" s="12">
        <f>-C356*(Summary!$B$12+Summary!$B$13)</f>
        <v>0</v>
      </c>
      <c r="E356" s="12">
        <f t="shared" si="22"/>
        <v>0</v>
      </c>
      <c r="F356" s="12">
        <f>-PV(Summary!$B$5/12,A356,0,E356,0)</f>
        <v>0</v>
      </c>
      <c r="G356" s="5"/>
      <c r="H356" s="12">
        <f>IF(A356&lt;=Summary!$B$9,'Inv Growth-Later'!E359,0)</f>
        <v>0</v>
      </c>
      <c r="I356" s="12">
        <f>-(H356*Summary!$B$17*(Summary!$B$18+Summary!$B$19))</f>
        <v>0</v>
      </c>
      <c r="J356" s="12">
        <f t="shared" si="23"/>
        <v>0</v>
      </c>
      <c r="K356" s="12">
        <f>-PV(Summary!$B$5/12,A356,0,J356,0)</f>
        <v>0</v>
      </c>
      <c r="L356"/>
      <c r="M356" s="12">
        <f t="shared" si="24"/>
        <v>0</v>
      </c>
    </row>
    <row r="357" spans="1:13" x14ac:dyDescent="0.25">
      <c r="A357" s="3">
        <v>352</v>
      </c>
      <c r="B357" s="40">
        <f t="shared" si="25"/>
        <v>53387</v>
      </c>
      <c r="C357" s="41">
        <f>-'Loan-Extra Payments'!G361</f>
        <v>0</v>
      </c>
      <c r="D357" s="12">
        <f>-C357*(Summary!$B$12+Summary!$B$13)</f>
        <v>0</v>
      </c>
      <c r="E357" s="12">
        <f t="shared" si="22"/>
        <v>0</v>
      </c>
      <c r="F357" s="12">
        <f>-PV(Summary!$B$5/12,A357,0,E357,0)</f>
        <v>0</v>
      </c>
      <c r="G357" s="5"/>
      <c r="H357" s="12">
        <f>IF(A357&lt;=Summary!$B$9,'Inv Growth-Later'!E360,0)</f>
        <v>0</v>
      </c>
      <c r="I357" s="12">
        <f>-(H357*Summary!$B$17*(Summary!$B$18+Summary!$B$19))</f>
        <v>0</v>
      </c>
      <c r="J357" s="12">
        <f t="shared" si="23"/>
        <v>0</v>
      </c>
      <c r="K357" s="12">
        <f>-PV(Summary!$B$5/12,A357,0,J357,0)</f>
        <v>0</v>
      </c>
      <c r="L357"/>
      <c r="M357" s="12">
        <f t="shared" si="24"/>
        <v>0</v>
      </c>
    </row>
    <row r="358" spans="1:13" x14ac:dyDescent="0.25">
      <c r="A358" s="3">
        <v>353</v>
      </c>
      <c r="B358" s="40">
        <f t="shared" si="25"/>
        <v>53418</v>
      </c>
      <c r="C358" s="41">
        <f>-'Loan-Extra Payments'!G362</f>
        <v>0</v>
      </c>
      <c r="D358" s="12">
        <f>-C358*(Summary!$B$12+Summary!$B$13)</f>
        <v>0</v>
      </c>
      <c r="E358" s="12">
        <f t="shared" si="22"/>
        <v>0</v>
      </c>
      <c r="F358" s="12">
        <f>-PV(Summary!$B$5/12,A358,0,E358,0)</f>
        <v>0</v>
      </c>
      <c r="G358" s="5"/>
      <c r="H358" s="12">
        <f>IF(A358&lt;=Summary!$B$9,'Inv Growth-Later'!E361,0)</f>
        <v>0</v>
      </c>
      <c r="I358" s="12">
        <f>-(H358*Summary!$B$17*(Summary!$B$18+Summary!$B$19))</f>
        <v>0</v>
      </c>
      <c r="J358" s="12">
        <f t="shared" si="23"/>
        <v>0</v>
      </c>
      <c r="K358" s="12">
        <f>-PV(Summary!$B$5/12,A358,0,J358,0)</f>
        <v>0</v>
      </c>
      <c r="L358"/>
      <c r="M358" s="12">
        <f t="shared" si="24"/>
        <v>0</v>
      </c>
    </row>
    <row r="359" spans="1:13" x14ac:dyDescent="0.25">
      <c r="A359" s="3">
        <v>354</v>
      </c>
      <c r="B359" s="40">
        <f t="shared" si="25"/>
        <v>53448</v>
      </c>
      <c r="C359" s="41">
        <f>-'Loan-Extra Payments'!G363</f>
        <v>0</v>
      </c>
      <c r="D359" s="12">
        <f>-C359*(Summary!$B$12+Summary!$B$13)</f>
        <v>0</v>
      </c>
      <c r="E359" s="12">
        <f t="shared" si="22"/>
        <v>0</v>
      </c>
      <c r="F359" s="12">
        <f>-PV(Summary!$B$5/12,A359,0,E359,0)</f>
        <v>0</v>
      </c>
      <c r="G359" s="5"/>
      <c r="H359" s="12">
        <f>IF(A359&lt;=Summary!$B$9,'Inv Growth-Later'!E362,0)</f>
        <v>0</v>
      </c>
      <c r="I359" s="12">
        <f>-(H359*Summary!$B$17*(Summary!$B$18+Summary!$B$19))</f>
        <v>0</v>
      </c>
      <c r="J359" s="12">
        <f t="shared" si="23"/>
        <v>0</v>
      </c>
      <c r="K359" s="12">
        <f>-PV(Summary!$B$5/12,A359,0,J359,0)</f>
        <v>0</v>
      </c>
      <c r="L359"/>
      <c r="M359" s="12">
        <f t="shared" si="24"/>
        <v>0</v>
      </c>
    </row>
    <row r="360" spans="1:13" x14ac:dyDescent="0.25">
      <c r="A360" s="3">
        <v>355</v>
      </c>
      <c r="B360" s="40">
        <f t="shared" si="25"/>
        <v>53479</v>
      </c>
      <c r="C360" s="41">
        <f>-'Loan-Extra Payments'!G364</f>
        <v>0</v>
      </c>
      <c r="D360" s="12">
        <f>-C360*(Summary!$B$12+Summary!$B$13)</f>
        <v>0</v>
      </c>
      <c r="E360" s="12">
        <f t="shared" si="22"/>
        <v>0</v>
      </c>
      <c r="F360" s="12">
        <f>-PV(Summary!$B$5/12,A360,0,E360,0)</f>
        <v>0</v>
      </c>
      <c r="G360" s="5"/>
      <c r="H360" s="12">
        <f>IF(A360&lt;=Summary!$B$9,'Inv Growth-Later'!E363,0)</f>
        <v>0</v>
      </c>
      <c r="I360" s="12">
        <f>-(H360*Summary!$B$17*(Summary!$B$18+Summary!$B$19))</f>
        <v>0</v>
      </c>
      <c r="J360" s="12">
        <f t="shared" si="23"/>
        <v>0</v>
      </c>
      <c r="K360" s="12">
        <f>-PV(Summary!$B$5/12,A360,0,J360,0)</f>
        <v>0</v>
      </c>
      <c r="L360"/>
      <c r="M360" s="12">
        <f t="shared" si="24"/>
        <v>0</v>
      </c>
    </row>
    <row r="361" spans="1:13" x14ac:dyDescent="0.25">
      <c r="A361" s="3">
        <v>356</v>
      </c>
      <c r="B361" s="40">
        <f t="shared" si="25"/>
        <v>53509</v>
      </c>
      <c r="C361" s="41">
        <f>-'Loan-Extra Payments'!G365</f>
        <v>0</v>
      </c>
      <c r="D361" s="12">
        <f>-C361*(Summary!$B$12+Summary!$B$13)</f>
        <v>0</v>
      </c>
      <c r="E361" s="12">
        <f t="shared" si="22"/>
        <v>0</v>
      </c>
      <c r="F361" s="12">
        <f>-PV(Summary!$B$5/12,A361,0,E361,0)</f>
        <v>0</v>
      </c>
      <c r="G361" s="5"/>
      <c r="H361" s="12">
        <f>IF(A361&lt;=Summary!$B$9,'Inv Growth-Later'!E364,0)</f>
        <v>0</v>
      </c>
      <c r="I361" s="12">
        <f>-(H361*Summary!$B$17*(Summary!$B$18+Summary!$B$19))</f>
        <v>0</v>
      </c>
      <c r="J361" s="12">
        <f t="shared" si="23"/>
        <v>0</v>
      </c>
      <c r="K361" s="12">
        <f>-PV(Summary!$B$5/12,A361,0,J361,0)</f>
        <v>0</v>
      </c>
      <c r="L361"/>
      <c r="M361" s="12">
        <f t="shared" si="24"/>
        <v>0</v>
      </c>
    </row>
    <row r="362" spans="1:13" x14ac:dyDescent="0.25">
      <c r="A362" s="3">
        <v>357</v>
      </c>
      <c r="B362" s="40">
        <f t="shared" si="25"/>
        <v>53540</v>
      </c>
      <c r="C362" s="41">
        <f>-'Loan-Extra Payments'!G366</f>
        <v>0</v>
      </c>
      <c r="D362" s="12">
        <f>-C362*(Summary!$B$12+Summary!$B$13)</f>
        <v>0</v>
      </c>
      <c r="E362" s="12">
        <f t="shared" si="22"/>
        <v>0</v>
      </c>
      <c r="F362" s="12">
        <f>-PV(Summary!$B$5/12,A362,0,E362,0)</f>
        <v>0</v>
      </c>
      <c r="G362" s="5"/>
      <c r="H362" s="12">
        <f>IF(A362&lt;=Summary!$B$9,'Inv Growth-Later'!E365,0)</f>
        <v>0</v>
      </c>
      <c r="I362" s="12">
        <f>-(H362*Summary!$B$17*(Summary!$B$18+Summary!$B$19))</f>
        <v>0</v>
      </c>
      <c r="J362" s="12">
        <f t="shared" si="23"/>
        <v>0</v>
      </c>
      <c r="K362" s="12">
        <f>-PV(Summary!$B$5/12,A362,0,J362,0)</f>
        <v>0</v>
      </c>
      <c r="L362"/>
      <c r="M362" s="12">
        <f t="shared" si="24"/>
        <v>0</v>
      </c>
    </row>
    <row r="363" spans="1:13" x14ac:dyDescent="0.25">
      <c r="A363" s="3">
        <v>358</v>
      </c>
      <c r="B363" s="40">
        <f t="shared" si="25"/>
        <v>53571</v>
      </c>
      <c r="C363" s="41">
        <f>-'Loan-Extra Payments'!G367</f>
        <v>0</v>
      </c>
      <c r="D363" s="12">
        <f>-C363*(Summary!$B$12+Summary!$B$13)</f>
        <v>0</v>
      </c>
      <c r="E363" s="12">
        <f t="shared" si="22"/>
        <v>0</v>
      </c>
      <c r="F363" s="12">
        <f>-PV(Summary!$B$5/12,A363,0,E363,0)</f>
        <v>0</v>
      </c>
      <c r="G363" s="5"/>
      <c r="H363" s="12">
        <f>IF(A363&lt;=Summary!$B$9,'Inv Growth-Later'!E366,0)</f>
        <v>0</v>
      </c>
      <c r="I363" s="12">
        <f>-(H363*Summary!$B$17*(Summary!$B$18+Summary!$B$19))</f>
        <v>0</v>
      </c>
      <c r="J363" s="12">
        <f t="shared" si="23"/>
        <v>0</v>
      </c>
      <c r="K363" s="12">
        <f>-PV(Summary!$B$5/12,A363,0,J363,0)</f>
        <v>0</v>
      </c>
      <c r="L363"/>
      <c r="M363" s="12">
        <f t="shared" si="24"/>
        <v>0</v>
      </c>
    </row>
    <row r="364" spans="1:13" x14ac:dyDescent="0.25">
      <c r="A364" s="3">
        <v>359</v>
      </c>
      <c r="B364" s="40">
        <f t="shared" si="25"/>
        <v>53601</v>
      </c>
      <c r="C364" s="41">
        <f>-'Loan-Extra Payments'!G368</f>
        <v>0</v>
      </c>
      <c r="D364" s="12">
        <f>-C364*(Summary!$B$12+Summary!$B$13)</f>
        <v>0</v>
      </c>
      <c r="E364" s="12">
        <f t="shared" si="22"/>
        <v>0</v>
      </c>
      <c r="F364" s="12">
        <f>-PV(Summary!$B$5/12,A364,0,E364,0)</f>
        <v>0</v>
      </c>
      <c r="G364" s="5"/>
      <c r="H364" s="12">
        <f>IF(A364&lt;=Summary!$B$9,'Inv Growth-Later'!E367,0)</f>
        <v>0</v>
      </c>
      <c r="I364" s="12">
        <f>-(H364*Summary!$B$17*(Summary!$B$18+Summary!$B$19))</f>
        <v>0</v>
      </c>
      <c r="J364" s="12">
        <f t="shared" si="23"/>
        <v>0</v>
      </c>
      <c r="K364" s="12">
        <f>-PV(Summary!$B$5/12,A364,0,J364,0)</f>
        <v>0</v>
      </c>
      <c r="L364"/>
      <c r="M364" s="12">
        <f t="shared" si="24"/>
        <v>0</v>
      </c>
    </row>
    <row r="365" spans="1:13" x14ac:dyDescent="0.25">
      <c r="A365" s="3">
        <v>360</v>
      </c>
      <c r="B365" s="40">
        <f t="shared" si="25"/>
        <v>53632</v>
      </c>
      <c r="C365" s="41">
        <f>-'Loan-Extra Payments'!G369</f>
        <v>0</v>
      </c>
      <c r="D365" s="12">
        <f>-C365*(Summary!$B$12+Summary!$B$13)</f>
        <v>0</v>
      </c>
      <c r="E365" s="12">
        <f t="shared" si="22"/>
        <v>0</v>
      </c>
      <c r="F365" s="12">
        <f>-PV(Summary!$B$5/12,A365,0,E365,0)</f>
        <v>0</v>
      </c>
      <c r="G365" s="5"/>
      <c r="H365" s="12">
        <f>IF(A365&lt;=Summary!$B$9,'Inv Growth-Later'!E368,0)</f>
        <v>0</v>
      </c>
      <c r="I365" s="12">
        <f>-(H365*Summary!$B$17*(Summary!$B$18+Summary!$B$19))</f>
        <v>0</v>
      </c>
      <c r="J365" s="12">
        <f t="shared" si="23"/>
        <v>0</v>
      </c>
      <c r="K365" s="12">
        <f>-PV(Summary!$B$5/12,A365,0,J365,0)</f>
        <v>0</v>
      </c>
      <c r="L365"/>
      <c r="M365" s="12">
        <f t="shared" si="24"/>
        <v>0</v>
      </c>
    </row>
    <row r="366" spans="1:13" x14ac:dyDescent="0.25">
      <c r="G366" s="5"/>
      <c r="H366" s="5"/>
      <c r="I366" s="5"/>
      <c r="J366" s="5"/>
      <c r="L366"/>
    </row>
    <row r="367" spans="1:13" x14ac:dyDescent="0.25">
      <c r="G367" s="5"/>
      <c r="H367" s="5"/>
      <c r="I367" s="5"/>
      <c r="J367" s="5"/>
      <c r="L367"/>
    </row>
    <row r="368" spans="1:13" x14ac:dyDescent="0.25">
      <c r="G368" s="5"/>
      <c r="H368" s="5"/>
      <c r="I368" s="5"/>
      <c r="J368" s="5"/>
      <c r="L368"/>
    </row>
    <row r="369" spans="7:12" x14ac:dyDescent="0.25">
      <c r="G369" s="5"/>
      <c r="H369" s="5"/>
      <c r="I369" s="5"/>
      <c r="J369" s="5"/>
      <c r="L369"/>
    </row>
  </sheetData>
  <mergeCells count="2">
    <mergeCell ref="A4:B4"/>
    <mergeCell ref="A1:M1"/>
  </mergeCells>
  <printOptions horizontalCentered="1"/>
  <pageMargins left="0.25" right="0.25" top="0.45" bottom="0.45" header="0.3" footer="0.3"/>
  <pageSetup scale="76" fitToHeight="0" orientation="landscape" r:id="rId1"/>
  <headerFooter>
    <oddFooter>&amp;C&amp;10&amp;K00-047© 2016 www.makingyourmoneymatter.com</oddFooter>
  </headerFooter>
  <colBreaks count="1" manualBreakCount="1">
    <brk id="7" max="36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99"/>
    <pageSetUpPr fitToPage="1"/>
  </sheetPr>
  <dimension ref="A1:J371"/>
  <sheetViews>
    <sheetView workbookViewId="0">
      <selection activeCell="E52" sqref="E52"/>
    </sheetView>
  </sheetViews>
  <sheetFormatPr defaultRowHeight="15" x14ac:dyDescent="0.25"/>
  <cols>
    <col min="1" max="1" width="10" style="3" customWidth="1"/>
    <col min="2" max="2" width="14.140625" customWidth="1"/>
    <col min="3" max="9" width="14.140625" style="5" customWidth="1"/>
    <col min="10" max="10" width="10.140625" bestFit="1" customWidth="1"/>
  </cols>
  <sheetData>
    <row r="1" spans="1:10" ht="23.25" x14ac:dyDescent="0.25">
      <c r="A1" s="61" t="s">
        <v>10</v>
      </c>
      <c r="B1" s="61"/>
      <c r="C1" s="61"/>
      <c r="D1" s="61"/>
      <c r="E1" s="61"/>
      <c r="F1" s="61"/>
      <c r="G1" s="61"/>
      <c r="H1" s="61"/>
      <c r="I1" s="61"/>
    </row>
    <row r="3" spans="1:10" x14ac:dyDescent="0.25">
      <c r="B3" s="16" t="s">
        <v>11</v>
      </c>
      <c r="C3" s="17"/>
      <c r="D3" s="34">
        <f>Summary!B8</f>
        <v>40000</v>
      </c>
      <c r="F3" s="18" t="s">
        <v>12</v>
      </c>
      <c r="G3" s="17"/>
      <c r="H3" s="34">
        <f>IF(IF(LoanAmount*InterestRate*LoanPeriod*LoanStartDate&gt;0,1,0),-PMT(InterestRate/PaymentsPerYear,LoanPeriod*PaymentsPerYear,LoanAmount),"")</f>
        <v>543.48952298273025</v>
      </c>
    </row>
    <row r="4" spans="1:10" x14ac:dyDescent="0.25">
      <c r="B4" s="19" t="s">
        <v>13</v>
      </c>
      <c r="C4" s="20"/>
      <c r="D4" s="35">
        <f>Summary!B11</f>
        <v>0.06</v>
      </c>
      <c r="F4" s="21" t="s">
        <v>14</v>
      </c>
      <c r="G4" s="20"/>
      <c r="H4" s="37">
        <f>IF(IF(LoanAmount*InterestRate*LoanPeriod*LoanStartDate&gt;0,1,0),LoanPeriod*PaymentsPerYear)</f>
        <v>92</v>
      </c>
    </row>
    <row r="5" spans="1:10" x14ac:dyDescent="0.25">
      <c r="B5" s="19" t="s">
        <v>15</v>
      </c>
      <c r="C5" s="20"/>
      <c r="D5" s="36">
        <f>Summary!B9/12</f>
        <v>7.666666666666667</v>
      </c>
      <c r="F5" s="21" t="s">
        <v>16</v>
      </c>
      <c r="G5" s="20"/>
      <c r="H5" s="37">
        <f>IF(IF(LoanAmount*InterestRate*LoanPeriod*LoanStartDate&gt;0,1,0),MATCH(0.01,H10:H371,-1)+1,"")</f>
        <v>43</v>
      </c>
    </row>
    <row r="6" spans="1:10" x14ac:dyDescent="0.25">
      <c r="B6" s="19" t="s">
        <v>17</v>
      </c>
      <c r="C6" s="20"/>
      <c r="D6" s="37">
        <v>12</v>
      </c>
      <c r="F6" s="21" t="s">
        <v>18</v>
      </c>
      <c r="G6" s="20"/>
      <c r="H6" s="36">
        <f>IF(IF(LoanAmount*InterestRate*LoanPeriod*LoanStartDate&gt;0,1,0),SUMIF(C10:C371,"&gt;0",E10:E371),"")</f>
        <v>21500</v>
      </c>
    </row>
    <row r="7" spans="1:10" x14ac:dyDescent="0.25">
      <c r="B7" s="22" t="s">
        <v>19</v>
      </c>
      <c r="C7" s="23"/>
      <c r="D7" s="38">
        <f>Summary!B10-30</f>
        <v>42675</v>
      </c>
      <c r="F7" s="24" t="s">
        <v>20</v>
      </c>
      <c r="G7" s="23"/>
      <c r="H7" s="39">
        <f>IF(IF(LoanAmount*InterestRate*LoanPeriod*LoanStartDate&gt;0,1,0),SUMIF(C10:C371,"&gt;0",G10:G371),"")</f>
        <v>4517.8713509555937</v>
      </c>
    </row>
    <row r="9" spans="1:10" s="28" customFormat="1" ht="30" x14ac:dyDescent="0.25">
      <c r="A9" s="25" t="s">
        <v>21</v>
      </c>
      <c r="B9" s="25" t="s">
        <v>22</v>
      </c>
      <c r="C9" s="26" t="s">
        <v>23</v>
      </c>
      <c r="D9" s="26" t="s">
        <v>24</v>
      </c>
      <c r="E9" s="26" t="s">
        <v>25</v>
      </c>
      <c r="F9" s="27" t="s">
        <v>26</v>
      </c>
      <c r="G9" s="27" t="s">
        <v>27</v>
      </c>
      <c r="H9" s="26" t="s">
        <v>28</v>
      </c>
      <c r="I9" s="26" t="s">
        <v>29</v>
      </c>
    </row>
    <row r="10" spans="1:10" x14ac:dyDescent="0.25">
      <c r="A10" s="29">
        <f>IF(IF(LoanAmount*InterestRate*LoanPeriod*PaymentsPerYear&gt;0,1,0),1,"")</f>
        <v>1</v>
      </c>
      <c r="B10" s="30">
        <f t="shared" ref="B10:B73" si="0">IF(A10&lt;&gt;"",DATE(YEAR(LoanStartDate),MONTH(LoanStartDate)+A10*12/PaymentsPerYear,DAY(LoanStartDate)),"")</f>
        <v>42705</v>
      </c>
      <c r="C10" s="31">
        <f>IF(IF(LoanAmount*InterestRate*LoanStartDate*LoanPeriod&gt;0,1,0),LoanAmount,"")</f>
        <v>40000</v>
      </c>
      <c r="D10" s="31">
        <f t="shared" ref="D10:D73" si="1">IF(A10&lt;&gt;"",ScheduledPayment,"")</f>
        <v>543.48952298273025</v>
      </c>
      <c r="E10" s="31">
        <f>IF(C10&gt;0,Summary!$B$4,0)</f>
        <v>500</v>
      </c>
      <c r="F10" s="32">
        <f t="shared" ref="F10:F73" si="2">IF(A10&lt;&gt;"",$D$10:$D$371+$E$10:$E$371-$G$10:$G$371,"")</f>
        <v>843.48952298273025</v>
      </c>
      <c r="G10" s="32">
        <f t="shared" ref="G10:G73" si="3">IF(A10&lt;&gt;"",$C$10:$C$371*(InterestRate/PaymentsPerYear),"")</f>
        <v>200</v>
      </c>
      <c r="H10" s="32">
        <f t="shared" ref="H10:H73" si="4">IF(AND(A10&lt;&gt;"",$D$10:$D$371+$E$10:$E$371&lt;$C$10:$C$371),$C$10:$C$371-$F$10:$F$371,IF(A10&lt;&gt;"",0,""))</f>
        <v>39156.510477017269</v>
      </c>
      <c r="I10" s="32">
        <f>(IF(A10&lt;&gt;"",SUM($G$10:G10),""))</f>
        <v>200</v>
      </c>
      <c r="J10" s="33"/>
    </row>
    <row r="11" spans="1:10" x14ac:dyDescent="0.25">
      <c r="A11" s="29">
        <f>A10+1</f>
        <v>2</v>
      </c>
      <c r="B11" s="30">
        <f t="shared" si="0"/>
        <v>42736</v>
      </c>
      <c r="C11" s="31">
        <f>IF(B11&lt;&gt;"",H10,"")</f>
        <v>39156.510477017269</v>
      </c>
      <c r="D11" s="31">
        <f t="shared" si="1"/>
        <v>543.48952298273025</v>
      </c>
      <c r="E11" s="31">
        <f>IF(C11&gt;0,Summary!$B$4,0)</f>
        <v>500</v>
      </c>
      <c r="F11" s="32">
        <f t="shared" si="2"/>
        <v>847.70697059764393</v>
      </c>
      <c r="G11" s="32">
        <f t="shared" si="3"/>
        <v>195.78255238508635</v>
      </c>
      <c r="H11" s="32">
        <f t="shared" si="4"/>
        <v>38308.803506419623</v>
      </c>
      <c r="I11" s="32">
        <f>(IF(A11&lt;&gt;"",SUM($G$10:G11),""))</f>
        <v>395.78255238508632</v>
      </c>
    </row>
    <row r="12" spans="1:10" x14ac:dyDescent="0.25">
      <c r="A12" s="29">
        <f t="shared" ref="A12:A75" si="5">A11+1</f>
        <v>3</v>
      </c>
      <c r="B12" s="30">
        <f t="shared" si="0"/>
        <v>42767</v>
      </c>
      <c r="C12" s="31">
        <f t="shared" ref="C12:C75" si="6">IF(B12&lt;&gt;"",H11,"")</f>
        <v>38308.803506419623</v>
      </c>
      <c r="D12" s="31">
        <f t="shared" si="1"/>
        <v>543.48952298273025</v>
      </c>
      <c r="E12" s="31">
        <f>IF(C12&gt;0,Summary!$B$4,0)</f>
        <v>500</v>
      </c>
      <c r="F12" s="32">
        <f t="shared" si="2"/>
        <v>851.94550545063214</v>
      </c>
      <c r="G12" s="32">
        <f t="shared" si="3"/>
        <v>191.54401753209811</v>
      </c>
      <c r="H12" s="32">
        <f t="shared" si="4"/>
        <v>37456.85800096899</v>
      </c>
      <c r="I12" s="32">
        <f>(IF(A12&lt;&gt;"",SUM($G$10:G12),""))</f>
        <v>587.32656991718443</v>
      </c>
    </row>
    <row r="13" spans="1:10" x14ac:dyDescent="0.25">
      <c r="A13" s="29">
        <f t="shared" si="5"/>
        <v>4</v>
      </c>
      <c r="B13" s="30">
        <f t="shared" si="0"/>
        <v>42795</v>
      </c>
      <c r="C13" s="31">
        <f t="shared" si="6"/>
        <v>37456.85800096899</v>
      </c>
      <c r="D13" s="31">
        <f t="shared" si="1"/>
        <v>543.48952298273025</v>
      </c>
      <c r="E13" s="31">
        <f>IF(C13&gt;0,Summary!$B$4,0)</f>
        <v>500</v>
      </c>
      <c r="F13" s="32">
        <f t="shared" si="2"/>
        <v>856.20523297788532</v>
      </c>
      <c r="G13" s="32">
        <f t="shared" si="3"/>
        <v>187.28429000484496</v>
      </c>
      <c r="H13" s="32">
        <f t="shared" si="4"/>
        <v>36600.652767991109</v>
      </c>
      <c r="I13" s="32">
        <f>(IF(A13&lt;&gt;"",SUM($G$10:G13),""))</f>
        <v>774.61085992202936</v>
      </c>
    </row>
    <row r="14" spans="1:10" x14ac:dyDescent="0.25">
      <c r="A14" s="29">
        <f t="shared" si="5"/>
        <v>5</v>
      </c>
      <c r="B14" s="30">
        <f t="shared" si="0"/>
        <v>42826</v>
      </c>
      <c r="C14" s="31">
        <f t="shared" si="6"/>
        <v>36600.652767991109</v>
      </c>
      <c r="D14" s="31">
        <f t="shared" si="1"/>
        <v>543.48952298273025</v>
      </c>
      <c r="E14" s="31">
        <f>IF(C14&gt;0,Summary!$B$4,0)</f>
        <v>500</v>
      </c>
      <c r="F14" s="32">
        <f t="shared" si="2"/>
        <v>860.48625914277477</v>
      </c>
      <c r="G14" s="32">
        <f t="shared" si="3"/>
        <v>183.00326383995554</v>
      </c>
      <c r="H14" s="32">
        <f t="shared" si="4"/>
        <v>35740.166508848335</v>
      </c>
      <c r="I14" s="32">
        <f>(IF(A14&lt;&gt;"",SUM($G$10:G14),""))</f>
        <v>957.61412376198496</v>
      </c>
    </row>
    <row r="15" spans="1:10" x14ac:dyDescent="0.25">
      <c r="A15" s="29">
        <f t="shared" si="5"/>
        <v>6</v>
      </c>
      <c r="B15" s="30">
        <f t="shared" si="0"/>
        <v>42856</v>
      </c>
      <c r="C15" s="31">
        <f t="shared" si="6"/>
        <v>35740.166508848335</v>
      </c>
      <c r="D15" s="31">
        <f t="shared" si="1"/>
        <v>543.48952298273025</v>
      </c>
      <c r="E15" s="31">
        <f>IF(C15&gt;0,Summary!$B$4,0)</f>
        <v>500</v>
      </c>
      <c r="F15" s="32">
        <f t="shared" si="2"/>
        <v>864.78869043848863</v>
      </c>
      <c r="G15" s="32">
        <f t="shared" si="3"/>
        <v>178.70083254424168</v>
      </c>
      <c r="H15" s="32">
        <f t="shared" si="4"/>
        <v>34875.377818409848</v>
      </c>
      <c r="I15" s="32">
        <f>(IF(A15&lt;&gt;"",SUM($G$10:G15),""))</f>
        <v>1136.3149563062266</v>
      </c>
    </row>
    <row r="16" spans="1:10" x14ac:dyDescent="0.25">
      <c r="A16" s="29">
        <f t="shared" si="5"/>
        <v>7</v>
      </c>
      <c r="B16" s="30">
        <f t="shared" si="0"/>
        <v>42887</v>
      </c>
      <c r="C16" s="31">
        <f t="shared" si="6"/>
        <v>34875.377818409848</v>
      </c>
      <c r="D16" s="31">
        <f t="shared" si="1"/>
        <v>543.48952298273025</v>
      </c>
      <c r="E16" s="31">
        <f>IF(C16&gt;0,Summary!$B$4,0)</f>
        <v>500</v>
      </c>
      <c r="F16" s="32">
        <f t="shared" si="2"/>
        <v>869.11263389068097</v>
      </c>
      <c r="G16" s="32">
        <f t="shared" si="3"/>
        <v>174.37688909204925</v>
      </c>
      <c r="H16" s="32">
        <f t="shared" si="4"/>
        <v>34006.265184519165</v>
      </c>
      <c r="I16" s="32">
        <f>(IF(A16&lt;&gt;"",SUM($G$10:G16),""))</f>
        <v>1310.6918453982757</v>
      </c>
    </row>
    <row r="17" spans="1:9" x14ac:dyDescent="0.25">
      <c r="A17" s="29">
        <f t="shared" si="5"/>
        <v>8</v>
      </c>
      <c r="B17" s="30">
        <f t="shared" si="0"/>
        <v>42917</v>
      </c>
      <c r="C17" s="31">
        <f t="shared" si="6"/>
        <v>34006.265184519165</v>
      </c>
      <c r="D17" s="31">
        <f t="shared" si="1"/>
        <v>543.48952298273025</v>
      </c>
      <c r="E17" s="31">
        <f>IF(C17&gt;0,Summary!$B$4,0)</f>
        <v>500</v>
      </c>
      <c r="F17" s="32">
        <f t="shared" si="2"/>
        <v>873.45819706013435</v>
      </c>
      <c r="G17" s="32">
        <f t="shared" si="3"/>
        <v>170.03132592259584</v>
      </c>
      <c r="H17" s="32">
        <f t="shared" si="4"/>
        <v>33132.806987459029</v>
      </c>
      <c r="I17" s="32">
        <f>(IF(A17&lt;&gt;"",SUM($G$10:G17),""))</f>
        <v>1480.7231713208716</v>
      </c>
    </row>
    <row r="18" spans="1:9" x14ac:dyDescent="0.25">
      <c r="A18" s="29">
        <f t="shared" si="5"/>
        <v>9</v>
      </c>
      <c r="B18" s="30">
        <f t="shared" si="0"/>
        <v>42948</v>
      </c>
      <c r="C18" s="31">
        <f t="shared" si="6"/>
        <v>33132.806987459029</v>
      </c>
      <c r="D18" s="31">
        <f t="shared" si="1"/>
        <v>543.48952298273025</v>
      </c>
      <c r="E18" s="31">
        <f>IF(C18&gt;0,Summary!$B$4,0)</f>
        <v>500</v>
      </c>
      <c r="F18" s="32">
        <f t="shared" si="2"/>
        <v>877.82548804543512</v>
      </c>
      <c r="G18" s="32">
        <f t="shared" si="3"/>
        <v>165.66403493729516</v>
      </c>
      <c r="H18" s="32">
        <f t="shared" si="4"/>
        <v>32254.981499413596</v>
      </c>
      <c r="I18" s="32">
        <f>(IF(A18&lt;&gt;"",SUM($G$10:G18),""))</f>
        <v>1646.3872062581668</v>
      </c>
    </row>
    <row r="19" spans="1:9" x14ac:dyDescent="0.25">
      <c r="A19" s="29">
        <f t="shared" si="5"/>
        <v>10</v>
      </c>
      <c r="B19" s="30">
        <f t="shared" si="0"/>
        <v>42979</v>
      </c>
      <c r="C19" s="31">
        <f t="shared" si="6"/>
        <v>32254.981499413596</v>
      </c>
      <c r="D19" s="31">
        <f t="shared" si="1"/>
        <v>543.48952298273025</v>
      </c>
      <c r="E19" s="31">
        <f>IF(C19&gt;0,Summary!$B$4,0)</f>
        <v>500</v>
      </c>
      <c r="F19" s="32">
        <f t="shared" si="2"/>
        <v>882.21461548566231</v>
      </c>
      <c r="G19" s="32">
        <f t="shared" si="3"/>
        <v>161.27490749706797</v>
      </c>
      <c r="H19" s="32">
        <f t="shared" si="4"/>
        <v>31372.766883927932</v>
      </c>
      <c r="I19" s="32">
        <f>(IF(A19&lt;&gt;"",SUM($G$10:G19),""))</f>
        <v>1807.6621137552347</v>
      </c>
    </row>
    <row r="20" spans="1:9" x14ac:dyDescent="0.25">
      <c r="A20" s="29">
        <f t="shared" si="5"/>
        <v>11</v>
      </c>
      <c r="B20" s="30">
        <f t="shared" si="0"/>
        <v>43009</v>
      </c>
      <c r="C20" s="31">
        <f t="shared" si="6"/>
        <v>31372.766883927932</v>
      </c>
      <c r="D20" s="31">
        <f t="shared" si="1"/>
        <v>543.48952298273025</v>
      </c>
      <c r="E20" s="31">
        <f>IF(C20&gt;0,Summary!$B$4,0)</f>
        <v>500</v>
      </c>
      <c r="F20" s="32">
        <f t="shared" si="2"/>
        <v>886.62568856309053</v>
      </c>
      <c r="G20" s="32">
        <f t="shared" si="3"/>
        <v>156.86383441963966</v>
      </c>
      <c r="H20" s="32">
        <f t="shared" si="4"/>
        <v>30486.141195364842</v>
      </c>
      <c r="I20" s="32">
        <f>(IF(A20&lt;&gt;"",SUM($G$10:G20),""))</f>
        <v>1964.5259481748744</v>
      </c>
    </row>
    <row r="21" spans="1:9" x14ac:dyDescent="0.25">
      <c r="A21" s="29">
        <f t="shared" si="5"/>
        <v>12</v>
      </c>
      <c r="B21" s="30">
        <f t="shared" si="0"/>
        <v>43040</v>
      </c>
      <c r="C21" s="31">
        <f t="shared" si="6"/>
        <v>30486.141195364842</v>
      </c>
      <c r="D21" s="31">
        <f t="shared" si="1"/>
        <v>543.48952298273025</v>
      </c>
      <c r="E21" s="31">
        <f>IF(C21&gt;0,Summary!$B$4,0)</f>
        <v>500</v>
      </c>
      <c r="F21" s="32">
        <f t="shared" si="2"/>
        <v>891.05881700590601</v>
      </c>
      <c r="G21" s="32">
        <f t="shared" si="3"/>
        <v>152.43070597682421</v>
      </c>
      <c r="H21" s="32">
        <f t="shared" si="4"/>
        <v>29595.082378358937</v>
      </c>
      <c r="I21" s="32">
        <f>(IF(A21&lt;&gt;"",SUM($G$10:G21),""))</f>
        <v>2116.9566541516988</v>
      </c>
    </row>
    <row r="22" spans="1:9" x14ac:dyDescent="0.25">
      <c r="A22" s="29">
        <f t="shared" si="5"/>
        <v>13</v>
      </c>
      <c r="B22" s="30">
        <f t="shared" si="0"/>
        <v>43070</v>
      </c>
      <c r="C22" s="31">
        <f t="shared" si="6"/>
        <v>29595.082378358937</v>
      </c>
      <c r="D22" s="31">
        <f t="shared" si="1"/>
        <v>543.48952298273025</v>
      </c>
      <c r="E22" s="31">
        <f>IF(C22&gt;0,Summary!$B$4,0)</f>
        <v>500</v>
      </c>
      <c r="F22" s="32">
        <f t="shared" si="2"/>
        <v>895.51411109093556</v>
      </c>
      <c r="G22" s="32">
        <f t="shared" si="3"/>
        <v>147.97541189179469</v>
      </c>
      <c r="H22" s="32">
        <f t="shared" si="4"/>
        <v>28699.568267268001</v>
      </c>
      <c r="I22" s="32">
        <f>(IF(A22&lt;&gt;"",SUM($G$10:G22),""))</f>
        <v>2264.9320660434933</v>
      </c>
    </row>
    <row r="23" spans="1:9" x14ac:dyDescent="0.25">
      <c r="A23" s="29">
        <f t="shared" si="5"/>
        <v>14</v>
      </c>
      <c r="B23" s="30">
        <f t="shared" si="0"/>
        <v>43101</v>
      </c>
      <c r="C23" s="31">
        <f t="shared" si="6"/>
        <v>28699.568267268001</v>
      </c>
      <c r="D23" s="31">
        <f t="shared" si="1"/>
        <v>543.48952298273025</v>
      </c>
      <c r="E23" s="31">
        <f>IF(C23&gt;0,Summary!$B$4,0)</f>
        <v>500</v>
      </c>
      <c r="F23" s="32">
        <f t="shared" si="2"/>
        <v>899.99168164639025</v>
      </c>
      <c r="G23" s="32">
        <f t="shared" si="3"/>
        <v>143.49784133634</v>
      </c>
      <c r="H23" s="32">
        <f t="shared" si="4"/>
        <v>27799.576585621609</v>
      </c>
      <c r="I23" s="32">
        <f>(IF(A23&lt;&gt;"",SUM($G$10:G23),""))</f>
        <v>2408.4299073798334</v>
      </c>
    </row>
    <row r="24" spans="1:9" x14ac:dyDescent="0.25">
      <c r="A24" s="29">
        <f t="shared" si="5"/>
        <v>15</v>
      </c>
      <c r="B24" s="30">
        <f t="shared" si="0"/>
        <v>43132</v>
      </c>
      <c r="C24" s="31">
        <f t="shared" si="6"/>
        <v>27799.576585621609</v>
      </c>
      <c r="D24" s="31">
        <f t="shared" si="1"/>
        <v>543.48952298273025</v>
      </c>
      <c r="E24" s="31">
        <f>IF(C24&gt;0,Summary!$B$4,0)</f>
        <v>500</v>
      </c>
      <c r="F24" s="32">
        <f t="shared" si="2"/>
        <v>904.49164005462217</v>
      </c>
      <c r="G24" s="32">
        <f t="shared" si="3"/>
        <v>138.99788292810806</v>
      </c>
      <c r="H24" s="32">
        <f t="shared" si="4"/>
        <v>26895.084945566989</v>
      </c>
      <c r="I24" s="32">
        <f>(IF(A24&lt;&gt;"",SUM($G$10:G24),""))</f>
        <v>2547.4277903079415</v>
      </c>
    </row>
    <row r="25" spans="1:9" x14ac:dyDescent="0.25">
      <c r="A25" s="29">
        <f t="shared" si="5"/>
        <v>16</v>
      </c>
      <c r="B25" s="30">
        <f t="shared" si="0"/>
        <v>43160</v>
      </c>
      <c r="C25" s="31">
        <f t="shared" si="6"/>
        <v>26895.084945566989</v>
      </c>
      <c r="D25" s="31">
        <f t="shared" si="1"/>
        <v>543.48952298273025</v>
      </c>
      <c r="E25" s="31">
        <f>IF(C25&gt;0,Summary!$B$4,0)</f>
        <v>500</v>
      </c>
      <c r="F25" s="32">
        <f t="shared" si="2"/>
        <v>909.01409825489532</v>
      </c>
      <c r="G25" s="32">
        <f t="shared" si="3"/>
        <v>134.47542472783493</v>
      </c>
      <c r="H25" s="32">
        <f t="shared" si="4"/>
        <v>25986.070847312094</v>
      </c>
      <c r="I25" s="32">
        <f>(IF(A25&lt;&gt;"",SUM($G$10:G25),""))</f>
        <v>2681.9032150357762</v>
      </c>
    </row>
    <row r="26" spans="1:9" x14ac:dyDescent="0.25">
      <c r="A26" s="29">
        <f t="shared" si="5"/>
        <v>17</v>
      </c>
      <c r="B26" s="30">
        <f t="shared" si="0"/>
        <v>43191</v>
      </c>
      <c r="C26" s="31">
        <f t="shared" si="6"/>
        <v>25986.070847312094</v>
      </c>
      <c r="D26" s="31">
        <f t="shared" si="1"/>
        <v>543.48952298273025</v>
      </c>
      <c r="E26" s="31">
        <f>IF(C26&gt;0,Summary!$B$4,0)</f>
        <v>500</v>
      </c>
      <c r="F26" s="32">
        <f t="shared" si="2"/>
        <v>913.5591687461698</v>
      </c>
      <c r="G26" s="32">
        <f t="shared" si="3"/>
        <v>129.93035423656048</v>
      </c>
      <c r="H26" s="32">
        <f t="shared" si="4"/>
        <v>25072.511678565923</v>
      </c>
      <c r="I26" s="32">
        <f>(IF(A26&lt;&gt;"",SUM($G$10:G26),""))</f>
        <v>2811.8335692723367</v>
      </c>
    </row>
    <row r="27" spans="1:9" x14ac:dyDescent="0.25">
      <c r="A27" s="29">
        <f t="shared" si="5"/>
        <v>18</v>
      </c>
      <c r="B27" s="30">
        <f t="shared" si="0"/>
        <v>43221</v>
      </c>
      <c r="C27" s="31">
        <f t="shared" si="6"/>
        <v>25072.511678565923</v>
      </c>
      <c r="D27" s="31">
        <f t="shared" si="1"/>
        <v>543.48952298273025</v>
      </c>
      <c r="E27" s="31">
        <f>IF(C27&gt;0,Summary!$B$4,0)</f>
        <v>500</v>
      </c>
      <c r="F27" s="32">
        <f t="shared" si="2"/>
        <v>918.12696458990058</v>
      </c>
      <c r="G27" s="32">
        <f t="shared" si="3"/>
        <v>125.36255839282961</v>
      </c>
      <c r="H27" s="32">
        <f t="shared" si="4"/>
        <v>24154.384713976022</v>
      </c>
      <c r="I27" s="32">
        <f>(IF(A27&lt;&gt;"",SUM($G$10:G27),""))</f>
        <v>2937.1961276651664</v>
      </c>
    </row>
    <row r="28" spans="1:9" x14ac:dyDescent="0.25">
      <c r="A28" s="29">
        <f t="shared" si="5"/>
        <v>19</v>
      </c>
      <c r="B28" s="30">
        <f t="shared" si="0"/>
        <v>43252</v>
      </c>
      <c r="C28" s="31">
        <f t="shared" si="6"/>
        <v>24154.384713976022</v>
      </c>
      <c r="D28" s="31">
        <f t="shared" si="1"/>
        <v>543.48952298273025</v>
      </c>
      <c r="E28" s="31">
        <f>IF(C28&gt;0,Summary!$B$4,0)</f>
        <v>500</v>
      </c>
      <c r="F28" s="32">
        <f t="shared" si="2"/>
        <v>922.71759941285018</v>
      </c>
      <c r="G28" s="32">
        <f t="shared" si="3"/>
        <v>120.77192356988012</v>
      </c>
      <c r="H28" s="32">
        <f t="shared" si="4"/>
        <v>23231.66711456317</v>
      </c>
      <c r="I28" s="32">
        <f>(IF(A28&lt;&gt;"",SUM($G$10:G28),""))</f>
        <v>3057.9680512350465</v>
      </c>
    </row>
    <row r="29" spans="1:9" x14ac:dyDescent="0.25">
      <c r="A29" s="29">
        <f t="shared" si="5"/>
        <v>20</v>
      </c>
      <c r="B29" s="30">
        <f t="shared" si="0"/>
        <v>43282</v>
      </c>
      <c r="C29" s="31">
        <f t="shared" si="6"/>
        <v>23231.66711456317</v>
      </c>
      <c r="D29" s="31">
        <f t="shared" si="1"/>
        <v>543.48952298273025</v>
      </c>
      <c r="E29" s="31">
        <f>IF(C29&gt;0,Summary!$B$4,0)</f>
        <v>500</v>
      </c>
      <c r="F29" s="32">
        <f t="shared" si="2"/>
        <v>927.33118740991438</v>
      </c>
      <c r="G29" s="32">
        <f t="shared" si="3"/>
        <v>116.15833557281586</v>
      </c>
      <c r="H29" s="32">
        <f t="shared" si="4"/>
        <v>22304.335927153257</v>
      </c>
      <c r="I29" s="32">
        <f>(IF(A29&lt;&gt;"",SUM($G$10:G29),""))</f>
        <v>3174.1263868078622</v>
      </c>
    </row>
    <row r="30" spans="1:9" x14ac:dyDescent="0.25">
      <c r="A30" s="29">
        <f t="shared" si="5"/>
        <v>21</v>
      </c>
      <c r="B30" s="30">
        <f t="shared" si="0"/>
        <v>43313</v>
      </c>
      <c r="C30" s="31">
        <f t="shared" si="6"/>
        <v>22304.335927153257</v>
      </c>
      <c r="D30" s="31">
        <f t="shared" si="1"/>
        <v>543.48952298273025</v>
      </c>
      <c r="E30" s="31">
        <f>IF(C30&gt;0,Summary!$B$4,0)</f>
        <v>500</v>
      </c>
      <c r="F30" s="32">
        <f t="shared" si="2"/>
        <v>931.96784334696395</v>
      </c>
      <c r="G30" s="32">
        <f t="shared" si="3"/>
        <v>111.52167963576629</v>
      </c>
      <c r="H30" s="32">
        <f t="shared" si="4"/>
        <v>21372.368083806294</v>
      </c>
      <c r="I30" s="32">
        <f>(IF(A30&lt;&gt;"",SUM($G$10:G30),""))</f>
        <v>3285.6480664436285</v>
      </c>
    </row>
    <row r="31" spans="1:9" x14ac:dyDescent="0.25">
      <c r="A31" s="29">
        <f t="shared" si="5"/>
        <v>22</v>
      </c>
      <c r="B31" s="30">
        <f t="shared" si="0"/>
        <v>43344</v>
      </c>
      <c r="C31" s="31">
        <f t="shared" si="6"/>
        <v>21372.368083806294</v>
      </c>
      <c r="D31" s="31">
        <f t="shared" si="1"/>
        <v>543.48952298273025</v>
      </c>
      <c r="E31" s="31">
        <f>IF(C31&gt;0,Summary!$B$4,0)</f>
        <v>500</v>
      </c>
      <c r="F31" s="32">
        <f t="shared" si="2"/>
        <v>936.62768256369873</v>
      </c>
      <c r="G31" s="32">
        <f t="shared" si="3"/>
        <v>106.86184041903147</v>
      </c>
      <c r="H31" s="32">
        <f t="shared" si="4"/>
        <v>20435.740401242594</v>
      </c>
      <c r="I31" s="32">
        <f>(IF(A31&lt;&gt;"",SUM($G$10:G31),""))</f>
        <v>3392.50990686266</v>
      </c>
    </row>
    <row r="32" spans="1:9" x14ac:dyDescent="0.25">
      <c r="A32" s="29">
        <f t="shared" si="5"/>
        <v>23</v>
      </c>
      <c r="B32" s="30">
        <f t="shared" si="0"/>
        <v>43374</v>
      </c>
      <c r="C32" s="31">
        <f t="shared" si="6"/>
        <v>20435.740401242594</v>
      </c>
      <c r="D32" s="31">
        <f t="shared" si="1"/>
        <v>543.48952298273025</v>
      </c>
      <c r="E32" s="31">
        <f>IF(C32&gt;0,Summary!$B$4,0)</f>
        <v>500</v>
      </c>
      <c r="F32" s="32">
        <f t="shared" si="2"/>
        <v>941.31082097651733</v>
      </c>
      <c r="G32" s="32">
        <f t="shared" si="3"/>
        <v>102.17870200621297</v>
      </c>
      <c r="H32" s="32">
        <f t="shared" si="4"/>
        <v>19494.429580266078</v>
      </c>
      <c r="I32" s="32">
        <f>(IF(A32&lt;&gt;"",SUM($G$10:G32),""))</f>
        <v>3494.688608868873</v>
      </c>
    </row>
    <row r="33" spans="1:9" x14ac:dyDescent="0.25">
      <c r="A33" s="29">
        <f t="shared" si="5"/>
        <v>24</v>
      </c>
      <c r="B33" s="30">
        <f t="shared" si="0"/>
        <v>43405</v>
      </c>
      <c r="C33" s="31">
        <f t="shared" si="6"/>
        <v>19494.429580266078</v>
      </c>
      <c r="D33" s="31">
        <f t="shared" si="1"/>
        <v>543.48952298273025</v>
      </c>
      <c r="E33" s="31">
        <f>IF(C33&gt;0,Summary!$B$4,0)</f>
        <v>500</v>
      </c>
      <c r="F33" s="32">
        <f t="shared" si="2"/>
        <v>946.0173750813999</v>
      </c>
      <c r="G33" s="32">
        <f t="shared" si="3"/>
        <v>97.472147901330388</v>
      </c>
      <c r="H33" s="32">
        <f t="shared" si="4"/>
        <v>18548.412205184679</v>
      </c>
      <c r="I33" s="32">
        <f>(IF(A33&lt;&gt;"",SUM($G$10:G33),""))</f>
        <v>3592.1607567702035</v>
      </c>
    </row>
    <row r="34" spans="1:9" x14ac:dyDescent="0.25">
      <c r="A34" s="29">
        <f t="shared" si="5"/>
        <v>25</v>
      </c>
      <c r="B34" s="30">
        <f t="shared" si="0"/>
        <v>43435</v>
      </c>
      <c r="C34" s="31">
        <f t="shared" si="6"/>
        <v>18548.412205184679</v>
      </c>
      <c r="D34" s="31">
        <f t="shared" si="1"/>
        <v>543.48952298273025</v>
      </c>
      <c r="E34" s="31">
        <f>IF(C34&gt;0,Summary!$B$4,0)</f>
        <v>500</v>
      </c>
      <c r="F34" s="32">
        <f t="shared" si="2"/>
        <v>950.74746195680689</v>
      </c>
      <c r="G34" s="32">
        <f t="shared" si="3"/>
        <v>92.742061025923391</v>
      </c>
      <c r="H34" s="32">
        <f t="shared" si="4"/>
        <v>17597.664743227873</v>
      </c>
      <c r="I34" s="32">
        <f>(IF(A34&lt;&gt;"",SUM($G$10:G34),""))</f>
        <v>3684.9028177961268</v>
      </c>
    </row>
    <row r="35" spans="1:9" x14ac:dyDescent="0.25">
      <c r="A35" s="29">
        <f t="shared" si="5"/>
        <v>26</v>
      </c>
      <c r="B35" s="30">
        <f t="shared" si="0"/>
        <v>43466</v>
      </c>
      <c r="C35" s="31">
        <f t="shared" si="6"/>
        <v>17597.664743227873</v>
      </c>
      <c r="D35" s="31">
        <f t="shared" si="1"/>
        <v>543.48952298273025</v>
      </c>
      <c r="E35" s="31">
        <f>IF(C35&gt;0,Summary!$B$4,0)</f>
        <v>500</v>
      </c>
      <c r="F35" s="32">
        <f t="shared" si="2"/>
        <v>955.5011992665909</v>
      </c>
      <c r="G35" s="32">
        <f t="shared" si="3"/>
        <v>87.988323716139362</v>
      </c>
      <c r="H35" s="32">
        <f t="shared" si="4"/>
        <v>16642.163543961284</v>
      </c>
      <c r="I35" s="32">
        <f>(IF(A35&lt;&gt;"",SUM($G$10:G35),""))</f>
        <v>3772.8911415122661</v>
      </c>
    </row>
    <row r="36" spans="1:9" x14ac:dyDescent="0.25">
      <c r="A36" s="29">
        <f t="shared" si="5"/>
        <v>27</v>
      </c>
      <c r="B36" s="30">
        <f t="shared" si="0"/>
        <v>43497</v>
      </c>
      <c r="C36" s="31">
        <f t="shared" si="6"/>
        <v>16642.163543961284</v>
      </c>
      <c r="D36" s="31">
        <f t="shared" si="1"/>
        <v>543.48952298273025</v>
      </c>
      <c r="E36" s="31">
        <f>IF(C36&gt;0,Summary!$B$4,0)</f>
        <v>500</v>
      </c>
      <c r="F36" s="32">
        <f t="shared" si="2"/>
        <v>960.27870526292384</v>
      </c>
      <c r="G36" s="32">
        <f t="shared" si="3"/>
        <v>83.210817719806414</v>
      </c>
      <c r="H36" s="32">
        <f t="shared" si="4"/>
        <v>15681.884838698359</v>
      </c>
      <c r="I36" s="32">
        <f>(IF(A36&lt;&gt;"",SUM($G$10:G36),""))</f>
        <v>3856.1019592320727</v>
      </c>
    </row>
    <row r="37" spans="1:9" x14ac:dyDescent="0.25">
      <c r="A37" s="29">
        <f t="shared" si="5"/>
        <v>28</v>
      </c>
      <c r="B37" s="30">
        <f t="shared" si="0"/>
        <v>43525</v>
      </c>
      <c r="C37" s="31">
        <f t="shared" si="6"/>
        <v>15681.884838698359</v>
      </c>
      <c r="D37" s="31">
        <f t="shared" si="1"/>
        <v>543.48952298273025</v>
      </c>
      <c r="E37" s="31">
        <f>IF(C37&gt;0,Summary!$B$4,0)</f>
        <v>500</v>
      </c>
      <c r="F37" s="32">
        <f t="shared" si="2"/>
        <v>965.08009878923849</v>
      </c>
      <c r="G37" s="32">
        <f t="shared" si="3"/>
        <v>78.409424193491802</v>
      </c>
      <c r="H37" s="32">
        <f t="shared" si="4"/>
        <v>14716.804739909121</v>
      </c>
      <c r="I37" s="32">
        <f>(IF(A37&lt;&gt;"",SUM($G$10:G37),""))</f>
        <v>3934.5113834255644</v>
      </c>
    </row>
    <row r="38" spans="1:9" x14ac:dyDescent="0.25">
      <c r="A38" s="29">
        <f t="shared" si="5"/>
        <v>29</v>
      </c>
      <c r="B38" s="30">
        <f t="shared" si="0"/>
        <v>43556</v>
      </c>
      <c r="C38" s="31">
        <f t="shared" si="6"/>
        <v>14716.804739909121</v>
      </c>
      <c r="D38" s="31">
        <f t="shared" si="1"/>
        <v>543.48952298273025</v>
      </c>
      <c r="E38" s="31">
        <f>IF(C38&gt;0,Summary!$B$4,0)</f>
        <v>500</v>
      </c>
      <c r="F38" s="32">
        <f t="shared" si="2"/>
        <v>969.90549928318467</v>
      </c>
      <c r="G38" s="32">
        <f t="shared" si="3"/>
        <v>73.584023699545611</v>
      </c>
      <c r="H38" s="32">
        <f t="shared" si="4"/>
        <v>13746.899240625937</v>
      </c>
      <c r="I38" s="32">
        <f>(IF(A38&lt;&gt;"",SUM($G$10:G38),""))</f>
        <v>4008.0954071251099</v>
      </c>
    </row>
    <row r="39" spans="1:9" x14ac:dyDescent="0.25">
      <c r="A39" s="29">
        <f t="shared" si="5"/>
        <v>30</v>
      </c>
      <c r="B39" s="30">
        <f t="shared" si="0"/>
        <v>43586</v>
      </c>
      <c r="C39" s="31">
        <f t="shared" si="6"/>
        <v>13746.899240625937</v>
      </c>
      <c r="D39" s="31">
        <f t="shared" si="1"/>
        <v>543.48952298273025</v>
      </c>
      <c r="E39" s="31">
        <f>IF(C39&gt;0,Summary!$B$4,0)</f>
        <v>500</v>
      </c>
      <c r="F39" s="32">
        <f t="shared" si="2"/>
        <v>974.7550267796006</v>
      </c>
      <c r="G39" s="32">
        <f t="shared" si="3"/>
        <v>68.73449620312968</v>
      </c>
      <c r="H39" s="32">
        <f t="shared" si="4"/>
        <v>12772.144213846335</v>
      </c>
      <c r="I39" s="32">
        <f>(IF(A39&lt;&gt;"",SUM($G$10:G39),""))</f>
        <v>4076.8299033282397</v>
      </c>
    </row>
    <row r="40" spans="1:9" x14ac:dyDescent="0.25">
      <c r="A40" s="29">
        <f t="shared" si="5"/>
        <v>31</v>
      </c>
      <c r="B40" s="30">
        <f t="shared" si="0"/>
        <v>43617</v>
      </c>
      <c r="C40" s="31">
        <f t="shared" si="6"/>
        <v>12772.144213846335</v>
      </c>
      <c r="D40" s="31">
        <f t="shared" si="1"/>
        <v>543.48952298273025</v>
      </c>
      <c r="E40" s="31">
        <f>IF(C40&gt;0,Summary!$B$4,0)</f>
        <v>500</v>
      </c>
      <c r="F40" s="32">
        <f t="shared" si="2"/>
        <v>979.62880191349859</v>
      </c>
      <c r="G40" s="32">
        <f t="shared" si="3"/>
        <v>63.86072106923168</v>
      </c>
      <c r="H40" s="32">
        <f t="shared" si="4"/>
        <v>11792.515411932836</v>
      </c>
      <c r="I40" s="32">
        <f>(IF(A40&lt;&gt;"",SUM($G$10:G40),""))</f>
        <v>4140.6906243974718</v>
      </c>
    </row>
    <row r="41" spans="1:9" x14ac:dyDescent="0.25">
      <c r="A41" s="29">
        <f t="shared" si="5"/>
        <v>32</v>
      </c>
      <c r="B41" s="30">
        <f t="shared" si="0"/>
        <v>43647</v>
      </c>
      <c r="C41" s="31">
        <f t="shared" si="6"/>
        <v>11792.515411932836</v>
      </c>
      <c r="D41" s="31">
        <f t="shared" si="1"/>
        <v>543.48952298273025</v>
      </c>
      <c r="E41" s="31">
        <f>IF(C41&gt;0,Summary!$B$4,0)</f>
        <v>500</v>
      </c>
      <c r="F41" s="32">
        <f t="shared" si="2"/>
        <v>984.52694592306602</v>
      </c>
      <c r="G41" s="32">
        <f t="shared" si="3"/>
        <v>58.962577059664184</v>
      </c>
      <c r="H41" s="32">
        <f t="shared" si="4"/>
        <v>10807.98846600977</v>
      </c>
      <c r="I41" s="32">
        <f>(IF(A41&lt;&gt;"",SUM($G$10:G41),""))</f>
        <v>4199.6532014571358</v>
      </c>
    </row>
    <row r="42" spans="1:9" x14ac:dyDescent="0.25">
      <c r="A42" s="29">
        <f t="shared" si="5"/>
        <v>33</v>
      </c>
      <c r="B42" s="30">
        <f t="shared" si="0"/>
        <v>43678</v>
      </c>
      <c r="C42" s="31">
        <f t="shared" si="6"/>
        <v>10807.98846600977</v>
      </c>
      <c r="D42" s="31">
        <f t="shared" si="1"/>
        <v>543.48952298273025</v>
      </c>
      <c r="E42" s="31">
        <f>IF(C42&gt;0,Summary!$B$4,0)</f>
        <v>500</v>
      </c>
      <c r="F42" s="32">
        <f t="shared" si="2"/>
        <v>989.44958065268145</v>
      </c>
      <c r="G42" s="32">
        <f t="shared" si="3"/>
        <v>54.039942330048852</v>
      </c>
      <c r="H42" s="32">
        <f t="shared" si="4"/>
        <v>9818.5388853570894</v>
      </c>
      <c r="I42" s="32">
        <f>(IF(A42&lt;&gt;"",SUM($G$10:G42),""))</f>
        <v>4253.6931437871845</v>
      </c>
    </row>
    <row r="43" spans="1:9" x14ac:dyDescent="0.25">
      <c r="A43" s="29">
        <f t="shared" si="5"/>
        <v>34</v>
      </c>
      <c r="B43" s="30">
        <f t="shared" si="0"/>
        <v>43709</v>
      </c>
      <c r="C43" s="31">
        <f t="shared" si="6"/>
        <v>9818.5388853570894</v>
      </c>
      <c r="D43" s="31">
        <f t="shared" si="1"/>
        <v>543.48952298273025</v>
      </c>
      <c r="E43" s="31">
        <f>IF(C43&gt;0,Summary!$B$4,0)</f>
        <v>500</v>
      </c>
      <c r="F43" s="32">
        <f t="shared" si="2"/>
        <v>994.39682855594481</v>
      </c>
      <c r="G43" s="32">
        <f t="shared" si="3"/>
        <v>49.092694426785449</v>
      </c>
      <c r="H43" s="32">
        <f t="shared" si="4"/>
        <v>8824.1420568011454</v>
      </c>
      <c r="I43" s="32">
        <f>(IF(A43&lt;&gt;"",SUM($G$10:G43),""))</f>
        <v>4302.7858382139702</v>
      </c>
    </row>
    <row r="44" spans="1:9" x14ac:dyDescent="0.25">
      <c r="A44" s="29">
        <f t="shared" si="5"/>
        <v>35</v>
      </c>
      <c r="B44" s="30">
        <f t="shared" si="0"/>
        <v>43739</v>
      </c>
      <c r="C44" s="31">
        <f t="shared" si="6"/>
        <v>8824.1420568011454</v>
      </c>
      <c r="D44" s="31">
        <f t="shared" si="1"/>
        <v>543.48952298273025</v>
      </c>
      <c r="E44" s="31">
        <f>IF(C44&gt;0,Summary!$B$4,0)</f>
        <v>500</v>
      </c>
      <c r="F44" s="32">
        <f t="shared" si="2"/>
        <v>999.36881269872447</v>
      </c>
      <c r="G44" s="32">
        <f t="shared" si="3"/>
        <v>44.120710284005725</v>
      </c>
      <c r="H44" s="32">
        <f t="shared" si="4"/>
        <v>7824.7732441024209</v>
      </c>
      <c r="I44" s="32">
        <f>(IF(A44&lt;&gt;"",SUM($G$10:G44),""))</f>
        <v>4346.9065484979756</v>
      </c>
    </row>
    <row r="45" spans="1:9" x14ac:dyDescent="0.25">
      <c r="A45" s="29">
        <f t="shared" si="5"/>
        <v>36</v>
      </c>
      <c r="B45" s="30">
        <f t="shared" si="0"/>
        <v>43770</v>
      </c>
      <c r="C45" s="31">
        <f t="shared" si="6"/>
        <v>7824.7732441024209</v>
      </c>
      <c r="D45" s="31">
        <f t="shared" si="1"/>
        <v>543.48952298273025</v>
      </c>
      <c r="E45" s="31">
        <f>IF(C45&gt;0,Summary!$B$4,0)</f>
        <v>500</v>
      </c>
      <c r="F45" s="32">
        <f t="shared" si="2"/>
        <v>1004.3656567622181</v>
      </c>
      <c r="G45" s="32">
        <f t="shared" si="3"/>
        <v>39.123866220512106</v>
      </c>
      <c r="H45" s="32">
        <f t="shared" si="4"/>
        <v>6820.4075873402026</v>
      </c>
      <c r="I45" s="32">
        <f>(IF(A45&lt;&gt;"",SUM($G$10:G45),""))</f>
        <v>4386.0304147184879</v>
      </c>
    </row>
    <row r="46" spans="1:9" x14ac:dyDescent="0.25">
      <c r="A46" s="29">
        <f t="shared" si="5"/>
        <v>37</v>
      </c>
      <c r="B46" s="30">
        <f t="shared" si="0"/>
        <v>43800</v>
      </c>
      <c r="C46" s="31">
        <f t="shared" si="6"/>
        <v>6820.4075873402026</v>
      </c>
      <c r="D46" s="31">
        <f t="shared" si="1"/>
        <v>543.48952298273025</v>
      </c>
      <c r="E46" s="31">
        <f>IF(C46&gt;0,Summary!$B$4,0)</f>
        <v>500</v>
      </c>
      <c r="F46" s="32">
        <f t="shared" si="2"/>
        <v>1009.3874850460293</v>
      </c>
      <c r="G46" s="32">
        <f t="shared" si="3"/>
        <v>34.102037936701016</v>
      </c>
      <c r="H46" s="32">
        <f t="shared" si="4"/>
        <v>5811.0201022941728</v>
      </c>
      <c r="I46" s="32">
        <f>(IF(A46&lt;&gt;"",SUM($G$10:G46),""))</f>
        <v>4420.1324526551889</v>
      </c>
    </row>
    <row r="47" spans="1:9" x14ac:dyDescent="0.25">
      <c r="A47" s="29">
        <f t="shared" si="5"/>
        <v>38</v>
      </c>
      <c r="B47" s="30">
        <f t="shared" si="0"/>
        <v>43831</v>
      </c>
      <c r="C47" s="31">
        <f t="shared" si="6"/>
        <v>5811.0201022941728</v>
      </c>
      <c r="D47" s="31">
        <f t="shared" si="1"/>
        <v>543.48952298273025</v>
      </c>
      <c r="E47" s="31">
        <f>IF(C47&gt;0,Summary!$B$4,0)</f>
        <v>500</v>
      </c>
      <c r="F47" s="32">
        <f t="shared" si="2"/>
        <v>1014.4344224712594</v>
      </c>
      <c r="G47" s="32">
        <f t="shared" si="3"/>
        <v>29.055100511470865</v>
      </c>
      <c r="H47" s="32">
        <f t="shared" si="4"/>
        <v>4796.5856798229133</v>
      </c>
      <c r="I47" s="32">
        <f>(IF(A47&lt;&gt;"",SUM($G$10:G47),""))</f>
        <v>4449.1875531666601</v>
      </c>
    </row>
    <row r="48" spans="1:9" x14ac:dyDescent="0.25">
      <c r="A48" s="29">
        <f t="shared" si="5"/>
        <v>39</v>
      </c>
      <c r="B48" s="30">
        <f t="shared" si="0"/>
        <v>43862</v>
      </c>
      <c r="C48" s="31">
        <f t="shared" si="6"/>
        <v>4796.5856798229133</v>
      </c>
      <c r="D48" s="31">
        <f t="shared" si="1"/>
        <v>543.48952298273025</v>
      </c>
      <c r="E48" s="31">
        <f>IF(C48&gt;0,Summary!$B$4,0)</f>
        <v>500</v>
      </c>
      <c r="F48" s="32">
        <f t="shared" si="2"/>
        <v>1019.5065945836157</v>
      </c>
      <c r="G48" s="32">
        <f t="shared" si="3"/>
        <v>23.982928399114567</v>
      </c>
      <c r="H48" s="32">
        <f t="shared" si="4"/>
        <v>3777.0790852392975</v>
      </c>
      <c r="I48" s="32">
        <f>(IF(A48&lt;&gt;"",SUM($G$10:G48),""))</f>
        <v>4473.1704815657749</v>
      </c>
    </row>
    <row r="49" spans="1:9" x14ac:dyDescent="0.25">
      <c r="A49" s="29">
        <f t="shared" si="5"/>
        <v>40</v>
      </c>
      <c r="B49" s="30">
        <f t="shared" si="0"/>
        <v>43891</v>
      </c>
      <c r="C49" s="31">
        <f t="shared" si="6"/>
        <v>3777.0790852392975</v>
      </c>
      <c r="D49" s="31">
        <f t="shared" si="1"/>
        <v>543.48952298273025</v>
      </c>
      <c r="E49" s="31">
        <f>IF(C49&gt;0,Summary!$B$4,0)</f>
        <v>500</v>
      </c>
      <c r="F49" s="32">
        <f t="shared" si="2"/>
        <v>1024.6041275565337</v>
      </c>
      <c r="G49" s="32">
        <f t="shared" si="3"/>
        <v>18.885395426196489</v>
      </c>
      <c r="H49" s="32">
        <f t="shared" si="4"/>
        <v>2752.4749576827635</v>
      </c>
      <c r="I49" s="32">
        <f>(IF(A49&lt;&gt;"",SUM($G$10:G49),""))</f>
        <v>4492.0558769919717</v>
      </c>
    </row>
    <row r="50" spans="1:9" x14ac:dyDescent="0.25">
      <c r="A50" s="29">
        <f t="shared" si="5"/>
        <v>41</v>
      </c>
      <c r="B50" s="30">
        <f t="shared" si="0"/>
        <v>43922</v>
      </c>
      <c r="C50" s="31">
        <f t="shared" si="6"/>
        <v>2752.4749576827635</v>
      </c>
      <c r="D50" s="31">
        <f t="shared" si="1"/>
        <v>543.48952298273025</v>
      </c>
      <c r="E50" s="31">
        <f>IF(C50&gt;0,Summary!$B$4,0)</f>
        <v>500</v>
      </c>
      <c r="F50" s="32">
        <f t="shared" si="2"/>
        <v>1029.7271481943164</v>
      </c>
      <c r="G50" s="32">
        <f t="shared" si="3"/>
        <v>13.762374788413817</v>
      </c>
      <c r="H50" s="32">
        <f t="shared" si="4"/>
        <v>1722.747809488447</v>
      </c>
      <c r="I50" s="32">
        <f>(IF(A50&lt;&gt;"",SUM($G$10:G50),""))</f>
        <v>4505.8182517803853</v>
      </c>
    </row>
    <row r="51" spans="1:9" x14ac:dyDescent="0.25">
      <c r="A51" s="29">
        <f t="shared" si="5"/>
        <v>42</v>
      </c>
      <c r="B51" s="30">
        <f t="shared" si="0"/>
        <v>43952</v>
      </c>
      <c r="C51" s="31">
        <f t="shared" si="6"/>
        <v>1722.747809488447</v>
      </c>
      <c r="D51" s="31">
        <f t="shared" si="1"/>
        <v>543.48952298273025</v>
      </c>
      <c r="E51" s="31">
        <f>IF(C51&gt;0,Summary!$B$4,0)</f>
        <v>500</v>
      </c>
      <c r="F51" s="32">
        <f t="shared" si="2"/>
        <v>1034.8757839352879</v>
      </c>
      <c r="G51" s="32">
        <f t="shared" si="3"/>
        <v>8.6137390474422357</v>
      </c>
      <c r="H51" s="32">
        <f t="shared" si="4"/>
        <v>687.87202555315912</v>
      </c>
      <c r="I51" s="32">
        <f>(IF(A51&lt;&gt;"",SUM($G$10:G51),""))</f>
        <v>4514.4319908278276</v>
      </c>
    </row>
    <row r="52" spans="1:9" x14ac:dyDescent="0.25">
      <c r="A52" s="29">
        <f t="shared" si="5"/>
        <v>43</v>
      </c>
      <c r="B52" s="30">
        <f t="shared" si="0"/>
        <v>43983</v>
      </c>
      <c r="C52" s="31">
        <f t="shared" si="6"/>
        <v>687.87202555315912</v>
      </c>
      <c r="D52" s="31">
        <f t="shared" si="1"/>
        <v>543.48952298273025</v>
      </c>
      <c r="E52" s="31">
        <f>IF(C52&gt;0,Summary!$B$4,0)</f>
        <v>500</v>
      </c>
      <c r="F52" s="32">
        <f t="shared" si="2"/>
        <v>1040.0501628549644</v>
      </c>
      <c r="G52" s="32">
        <f t="shared" si="3"/>
        <v>3.4393601277657955</v>
      </c>
      <c r="H52" s="32">
        <f t="shared" si="4"/>
        <v>0</v>
      </c>
      <c r="I52" s="32">
        <f>(IF(A52&lt;&gt;"",SUM($G$10:G52),""))</f>
        <v>4517.8713509555937</v>
      </c>
    </row>
    <row r="53" spans="1:9" x14ac:dyDescent="0.25">
      <c r="A53" s="29">
        <f t="shared" si="5"/>
        <v>44</v>
      </c>
      <c r="B53" s="30">
        <f t="shared" si="0"/>
        <v>44013</v>
      </c>
      <c r="C53" s="31">
        <f t="shared" si="6"/>
        <v>0</v>
      </c>
      <c r="D53" s="31">
        <f t="shared" si="1"/>
        <v>543.48952298273025</v>
      </c>
      <c r="E53" s="31">
        <f>IF(C53&gt;0,Summary!$B$4,0)</f>
        <v>0</v>
      </c>
      <c r="F53" s="32">
        <f t="shared" si="2"/>
        <v>543.48952298273025</v>
      </c>
      <c r="G53" s="32">
        <f t="shared" si="3"/>
        <v>0</v>
      </c>
      <c r="H53" s="32">
        <f t="shared" si="4"/>
        <v>0</v>
      </c>
      <c r="I53" s="32">
        <f>(IF(A53&lt;&gt;"",SUM($G$10:G53),""))</f>
        <v>4517.8713509555937</v>
      </c>
    </row>
    <row r="54" spans="1:9" x14ac:dyDescent="0.25">
      <c r="A54" s="29">
        <f t="shared" si="5"/>
        <v>45</v>
      </c>
      <c r="B54" s="30">
        <f t="shared" si="0"/>
        <v>44044</v>
      </c>
      <c r="C54" s="31">
        <f t="shared" si="6"/>
        <v>0</v>
      </c>
      <c r="D54" s="31">
        <f t="shared" si="1"/>
        <v>543.48952298273025</v>
      </c>
      <c r="E54" s="31">
        <f>IF(C54&gt;0,Summary!$B$4,0)</f>
        <v>0</v>
      </c>
      <c r="F54" s="32">
        <f t="shared" si="2"/>
        <v>543.48952298273025</v>
      </c>
      <c r="G54" s="32">
        <f t="shared" si="3"/>
        <v>0</v>
      </c>
      <c r="H54" s="32">
        <f t="shared" si="4"/>
        <v>0</v>
      </c>
      <c r="I54" s="32">
        <f>(IF(A54&lt;&gt;"",SUM($G$10:G54),""))</f>
        <v>4517.8713509555937</v>
      </c>
    </row>
    <row r="55" spans="1:9" x14ac:dyDescent="0.25">
      <c r="A55" s="29">
        <f t="shared" si="5"/>
        <v>46</v>
      </c>
      <c r="B55" s="30">
        <f t="shared" si="0"/>
        <v>44075</v>
      </c>
      <c r="C55" s="31">
        <f t="shared" si="6"/>
        <v>0</v>
      </c>
      <c r="D55" s="31">
        <f t="shared" si="1"/>
        <v>543.48952298273025</v>
      </c>
      <c r="E55" s="31">
        <f>IF(C55&gt;0,Summary!$B$4,0)</f>
        <v>0</v>
      </c>
      <c r="F55" s="32">
        <f t="shared" si="2"/>
        <v>543.48952298273025</v>
      </c>
      <c r="G55" s="32">
        <f t="shared" si="3"/>
        <v>0</v>
      </c>
      <c r="H55" s="32">
        <f t="shared" si="4"/>
        <v>0</v>
      </c>
      <c r="I55" s="32">
        <f>(IF(A55&lt;&gt;"",SUM($G$10:G55),""))</f>
        <v>4517.8713509555937</v>
      </c>
    </row>
    <row r="56" spans="1:9" x14ac:dyDescent="0.25">
      <c r="A56" s="29">
        <f t="shared" si="5"/>
        <v>47</v>
      </c>
      <c r="B56" s="30">
        <f t="shared" si="0"/>
        <v>44105</v>
      </c>
      <c r="C56" s="31">
        <f t="shared" si="6"/>
        <v>0</v>
      </c>
      <c r="D56" s="31">
        <f t="shared" si="1"/>
        <v>543.48952298273025</v>
      </c>
      <c r="E56" s="31">
        <f>IF(C56&gt;0,Summary!$B$4,0)</f>
        <v>0</v>
      </c>
      <c r="F56" s="32">
        <f t="shared" si="2"/>
        <v>543.48952298273025</v>
      </c>
      <c r="G56" s="32">
        <f t="shared" si="3"/>
        <v>0</v>
      </c>
      <c r="H56" s="32">
        <f t="shared" si="4"/>
        <v>0</v>
      </c>
      <c r="I56" s="32">
        <f>(IF(A56&lt;&gt;"",SUM($G$10:G56),""))</f>
        <v>4517.8713509555937</v>
      </c>
    </row>
    <row r="57" spans="1:9" x14ac:dyDescent="0.25">
      <c r="A57" s="29">
        <f t="shared" si="5"/>
        <v>48</v>
      </c>
      <c r="B57" s="30">
        <f t="shared" si="0"/>
        <v>44136</v>
      </c>
      <c r="C57" s="31">
        <f t="shared" si="6"/>
        <v>0</v>
      </c>
      <c r="D57" s="31">
        <f t="shared" si="1"/>
        <v>543.48952298273025</v>
      </c>
      <c r="E57" s="31">
        <f>IF(C57&gt;0,Summary!$B$4,0)</f>
        <v>0</v>
      </c>
      <c r="F57" s="32">
        <f t="shared" si="2"/>
        <v>543.48952298273025</v>
      </c>
      <c r="G57" s="32">
        <f t="shared" si="3"/>
        <v>0</v>
      </c>
      <c r="H57" s="32">
        <f t="shared" si="4"/>
        <v>0</v>
      </c>
      <c r="I57" s="32">
        <f>(IF(A57&lt;&gt;"",SUM($G$10:G57),""))</f>
        <v>4517.8713509555937</v>
      </c>
    </row>
    <row r="58" spans="1:9" x14ac:dyDescent="0.25">
      <c r="A58" s="29">
        <f t="shared" si="5"/>
        <v>49</v>
      </c>
      <c r="B58" s="30">
        <f t="shared" si="0"/>
        <v>44166</v>
      </c>
      <c r="C58" s="31">
        <f t="shared" si="6"/>
        <v>0</v>
      </c>
      <c r="D58" s="31">
        <f t="shared" si="1"/>
        <v>543.48952298273025</v>
      </c>
      <c r="E58" s="31">
        <f>IF(C58&gt;0,Summary!$B$4,0)</f>
        <v>0</v>
      </c>
      <c r="F58" s="32">
        <f t="shared" si="2"/>
        <v>543.48952298273025</v>
      </c>
      <c r="G58" s="32">
        <f t="shared" si="3"/>
        <v>0</v>
      </c>
      <c r="H58" s="32">
        <f t="shared" si="4"/>
        <v>0</v>
      </c>
      <c r="I58" s="32">
        <f>(IF(A58&lt;&gt;"",SUM($G$10:G58),""))</f>
        <v>4517.8713509555937</v>
      </c>
    </row>
    <row r="59" spans="1:9" x14ac:dyDescent="0.25">
      <c r="A59" s="29">
        <f t="shared" si="5"/>
        <v>50</v>
      </c>
      <c r="B59" s="30">
        <f t="shared" si="0"/>
        <v>44197</v>
      </c>
      <c r="C59" s="31">
        <f t="shared" si="6"/>
        <v>0</v>
      </c>
      <c r="D59" s="31">
        <f t="shared" si="1"/>
        <v>543.48952298273025</v>
      </c>
      <c r="E59" s="31">
        <f>IF(C59&gt;0,Summary!$B$4,0)</f>
        <v>0</v>
      </c>
      <c r="F59" s="32">
        <f t="shared" si="2"/>
        <v>543.48952298273025</v>
      </c>
      <c r="G59" s="32">
        <f t="shared" si="3"/>
        <v>0</v>
      </c>
      <c r="H59" s="32">
        <f t="shared" si="4"/>
        <v>0</v>
      </c>
      <c r="I59" s="32">
        <f>(IF(A59&lt;&gt;"",SUM($G$10:G59),""))</f>
        <v>4517.8713509555937</v>
      </c>
    </row>
    <row r="60" spans="1:9" x14ac:dyDescent="0.25">
      <c r="A60" s="29">
        <f t="shared" si="5"/>
        <v>51</v>
      </c>
      <c r="B60" s="30">
        <f t="shared" si="0"/>
        <v>44228</v>
      </c>
      <c r="C60" s="31">
        <f t="shared" si="6"/>
        <v>0</v>
      </c>
      <c r="D60" s="31">
        <f t="shared" si="1"/>
        <v>543.48952298273025</v>
      </c>
      <c r="E60" s="31">
        <f>IF(C60&gt;0,Summary!$B$4,0)</f>
        <v>0</v>
      </c>
      <c r="F60" s="32">
        <f t="shared" si="2"/>
        <v>543.48952298273025</v>
      </c>
      <c r="G60" s="32">
        <f t="shared" si="3"/>
        <v>0</v>
      </c>
      <c r="H60" s="32">
        <f t="shared" si="4"/>
        <v>0</v>
      </c>
      <c r="I60" s="32">
        <f>(IF(A60&lt;&gt;"",SUM($G$10:G60),""))</f>
        <v>4517.8713509555937</v>
      </c>
    </row>
    <row r="61" spans="1:9" x14ac:dyDescent="0.25">
      <c r="A61" s="29">
        <f t="shared" si="5"/>
        <v>52</v>
      </c>
      <c r="B61" s="30">
        <f t="shared" si="0"/>
        <v>44256</v>
      </c>
      <c r="C61" s="31">
        <f t="shared" si="6"/>
        <v>0</v>
      </c>
      <c r="D61" s="31">
        <f t="shared" si="1"/>
        <v>543.48952298273025</v>
      </c>
      <c r="E61" s="31">
        <f>IF(C61&gt;0,Summary!$B$4,0)</f>
        <v>0</v>
      </c>
      <c r="F61" s="32">
        <f t="shared" si="2"/>
        <v>543.48952298273025</v>
      </c>
      <c r="G61" s="32">
        <f t="shared" si="3"/>
        <v>0</v>
      </c>
      <c r="H61" s="32">
        <f t="shared" si="4"/>
        <v>0</v>
      </c>
      <c r="I61" s="32">
        <f>(IF(A61&lt;&gt;"",SUM($G$10:G61),""))</f>
        <v>4517.8713509555937</v>
      </c>
    </row>
    <row r="62" spans="1:9" x14ac:dyDescent="0.25">
      <c r="A62" s="29">
        <f t="shared" si="5"/>
        <v>53</v>
      </c>
      <c r="B62" s="30">
        <f t="shared" si="0"/>
        <v>44287</v>
      </c>
      <c r="C62" s="31">
        <f t="shared" si="6"/>
        <v>0</v>
      </c>
      <c r="D62" s="31">
        <f t="shared" si="1"/>
        <v>543.48952298273025</v>
      </c>
      <c r="E62" s="31">
        <f>IF(C62&gt;0,Summary!$B$4,0)</f>
        <v>0</v>
      </c>
      <c r="F62" s="32">
        <f t="shared" si="2"/>
        <v>543.48952298273025</v>
      </c>
      <c r="G62" s="32">
        <f t="shared" si="3"/>
        <v>0</v>
      </c>
      <c r="H62" s="32">
        <f t="shared" si="4"/>
        <v>0</v>
      </c>
      <c r="I62" s="32">
        <f>(IF(A62&lt;&gt;"",SUM($G$10:G62),""))</f>
        <v>4517.8713509555937</v>
      </c>
    </row>
    <row r="63" spans="1:9" x14ac:dyDescent="0.25">
      <c r="A63" s="29">
        <f t="shared" si="5"/>
        <v>54</v>
      </c>
      <c r="B63" s="30">
        <f t="shared" si="0"/>
        <v>44317</v>
      </c>
      <c r="C63" s="31">
        <f t="shared" si="6"/>
        <v>0</v>
      </c>
      <c r="D63" s="31">
        <f t="shared" si="1"/>
        <v>543.48952298273025</v>
      </c>
      <c r="E63" s="31">
        <f>IF(C63&gt;0,Summary!$B$4,0)</f>
        <v>0</v>
      </c>
      <c r="F63" s="32">
        <f t="shared" si="2"/>
        <v>543.48952298273025</v>
      </c>
      <c r="G63" s="32">
        <f t="shared" si="3"/>
        <v>0</v>
      </c>
      <c r="H63" s="32">
        <f t="shared" si="4"/>
        <v>0</v>
      </c>
      <c r="I63" s="32">
        <f>(IF(A63&lt;&gt;"",SUM($G$10:G63),""))</f>
        <v>4517.8713509555937</v>
      </c>
    </row>
    <row r="64" spans="1:9" x14ac:dyDescent="0.25">
      <c r="A64" s="29">
        <f t="shared" si="5"/>
        <v>55</v>
      </c>
      <c r="B64" s="30">
        <f t="shared" si="0"/>
        <v>44348</v>
      </c>
      <c r="C64" s="31">
        <f t="shared" si="6"/>
        <v>0</v>
      </c>
      <c r="D64" s="31">
        <f t="shared" si="1"/>
        <v>543.48952298273025</v>
      </c>
      <c r="E64" s="31">
        <f>IF(C64&gt;0,Summary!$B$4,0)</f>
        <v>0</v>
      </c>
      <c r="F64" s="32">
        <f t="shared" si="2"/>
        <v>543.48952298273025</v>
      </c>
      <c r="G64" s="32">
        <f t="shared" si="3"/>
        <v>0</v>
      </c>
      <c r="H64" s="32">
        <f t="shared" si="4"/>
        <v>0</v>
      </c>
      <c r="I64" s="32">
        <f>(IF(A64&lt;&gt;"",SUM($G$10:G64),""))</f>
        <v>4517.8713509555937</v>
      </c>
    </row>
    <row r="65" spans="1:9" x14ac:dyDescent="0.25">
      <c r="A65" s="29">
        <f t="shared" si="5"/>
        <v>56</v>
      </c>
      <c r="B65" s="30">
        <f t="shared" si="0"/>
        <v>44378</v>
      </c>
      <c r="C65" s="31">
        <f t="shared" si="6"/>
        <v>0</v>
      </c>
      <c r="D65" s="31">
        <f t="shared" si="1"/>
        <v>543.48952298273025</v>
      </c>
      <c r="E65" s="31">
        <f>IF(C65&gt;0,Summary!$B$4,0)</f>
        <v>0</v>
      </c>
      <c r="F65" s="32">
        <f t="shared" si="2"/>
        <v>543.48952298273025</v>
      </c>
      <c r="G65" s="32">
        <f t="shared" si="3"/>
        <v>0</v>
      </c>
      <c r="H65" s="32">
        <f t="shared" si="4"/>
        <v>0</v>
      </c>
      <c r="I65" s="32">
        <f>(IF(A65&lt;&gt;"",SUM($G$10:G65),""))</f>
        <v>4517.8713509555937</v>
      </c>
    </row>
    <row r="66" spans="1:9" x14ac:dyDescent="0.25">
      <c r="A66" s="29">
        <f t="shared" si="5"/>
        <v>57</v>
      </c>
      <c r="B66" s="30">
        <f t="shared" si="0"/>
        <v>44409</v>
      </c>
      <c r="C66" s="31">
        <f t="shared" si="6"/>
        <v>0</v>
      </c>
      <c r="D66" s="31">
        <f t="shared" si="1"/>
        <v>543.48952298273025</v>
      </c>
      <c r="E66" s="31">
        <f>IF(C66&gt;0,Summary!$B$4,0)</f>
        <v>0</v>
      </c>
      <c r="F66" s="32">
        <f t="shared" si="2"/>
        <v>543.48952298273025</v>
      </c>
      <c r="G66" s="32">
        <f t="shared" si="3"/>
        <v>0</v>
      </c>
      <c r="H66" s="32">
        <f t="shared" si="4"/>
        <v>0</v>
      </c>
      <c r="I66" s="32">
        <f>(IF(A66&lt;&gt;"",SUM($G$10:G66),""))</f>
        <v>4517.8713509555937</v>
      </c>
    </row>
    <row r="67" spans="1:9" x14ac:dyDescent="0.25">
      <c r="A67" s="29">
        <f t="shared" si="5"/>
        <v>58</v>
      </c>
      <c r="B67" s="30">
        <f t="shared" si="0"/>
        <v>44440</v>
      </c>
      <c r="C67" s="31">
        <f t="shared" si="6"/>
        <v>0</v>
      </c>
      <c r="D67" s="31">
        <f t="shared" si="1"/>
        <v>543.48952298273025</v>
      </c>
      <c r="E67" s="31">
        <f>IF(C67&gt;0,Summary!$B$4,0)</f>
        <v>0</v>
      </c>
      <c r="F67" s="32">
        <f t="shared" si="2"/>
        <v>543.48952298273025</v>
      </c>
      <c r="G67" s="32">
        <f t="shared" si="3"/>
        <v>0</v>
      </c>
      <c r="H67" s="32">
        <f t="shared" si="4"/>
        <v>0</v>
      </c>
      <c r="I67" s="32">
        <f>(IF(A67&lt;&gt;"",SUM($G$10:G67),""))</f>
        <v>4517.8713509555937</v>
      </c>
    </row>
    <row r="68" spans="1:9" x14ac:dyDescent="0.25">
      <c r="A68" s="29">
        <f t="shared" si="5"/>
        <v>59</v>
      </c>
      <c r="B68" s="30">
        <f t="shared" si="0"/>
        <v>44470</v>
      </c>
      <c r="C68" s="31">
        <f t="shared" si="6"/>
        <v>0</v>
      </c>
      <c r="D68" s="31">
        <f t="shared" si="1"/>
        <v>543.48952298273025</v>
      </c>
      <c r="E68" s="31">
        <f>IF(C68&gt;0,Summary!$B$4,0)</f>
        <v>0</v>
      </c>
      <c r="F68" s="32">
        <f t="shared" si="2"/>
        <v>543.48952298273025</v>
      </c>
      <c r="G68" s="32">
        <f t="shared" si="3"/>
        <v>0</v>
      </c>
      <c r="H68" s="32">
        <f t="shared" si="4"/>
        <v>0</v>
      </c>
      <c r="I68" s="32">
        <f>(IF(A68&lt;&gt;"",SUM($G$10:G68),""))</f>
        <v>4517.8713509555937</v>
      </c>
    </row>
    <row r="69" spans="1:9" x14ac:dyDescent="0.25">
      <c r="A69" s="29">
        <f t="shared" si="5"/>
        <v>60</v>
      </c>
      <c r="B69" s="30">
        <f t="shared" si="0"/>
        <v>44501</v>
      </c>
      <c r="C69" s="31">
        <f t="shared" si="6"/>
        <v>0</v>
      </c>
      <c r="D69" s="31">
        <f t="shared" si="1"/>
        <v>543.48952298273025</v>
      </c>
      <c r="E69" s="31">
        <f>IF(C69&gt;0,Summary!$B$4,0)</f>
        <v>0</v>
      </c>
      <c r="F69" s="32">
        <f t="shared" si="2"/>
        <v>543.48952298273025</v>
      </c>
      <c r="G69" s="32">
        <f t="shared" si="3"/>
        <v>0</v>
      </c>
      <c r="H69" s="32">
        <f t="shared" si="4"/>
        <v>0</v>
      </c>
      <c r="I69" s="32">
        <f>(IF(A69&lt;&gt;"",SUM($G$10:G69),""))</f>
        <v>4517.8713509555937</v>
      </c>
    </row>
    <row r="70" spans="1:9" x14ac:dyDescent="0.25">
      <c r="A70" s="29">
        <f t="shared" si="5"/>
        <v>61</v>
      </c>
      <c r="B70" s="30">
        <f t="shared" si="0"/>
        <v>44531</v>
      </c>
      <c r="C70" s="31">
        <f t="shared" si="6"/>
        <v>0</v>
      </c>
      <c r="D70" s="31">
        <f t="shared" si="1"/>
        <v>543.48952298273025</v>
      </c>
      <c r="E70" s="31">
        <f>IF(C70&gt;0,Summary!$B$4,0)</f>
        <v>0</v>
      </c>
      <c r="F70" s="32">
        <f t="shared" si="2"/>
        <v>543.48952298273025</v>
      </c>
      <c r="G70" s="32">
        <f t="shared" si="3"/>
        <v>0</v>
      </c>
      <c r="H70" s="32">
        <f t="shared" si="4"/>
        <v>0</v>
      </c>
      <c r="I70" s="32">
        <f>(IF(A70&lt;&gt;"",SUM($G$10:G70),""))</f>
        <v>4517.8713509555937</v>
      </c>
    </row>
    <row r="71" spans="1:9" x14ac:dyDescent="0.25">
      <c r="A71" s="29">
        <f t="shared" si="5"/>
        <v>62</v>
      </c>
      <c r="B71" s="30">
        <f t="shared" si="0"/>
        <v>44562</v>
      </c>
      <c r="C71" s="31">
        <f t="shared" si="6"/>
        <v>0</v>
      </c>
      <c r="D71" s="31">
        <f t="shared" si="1"/>
        <v>543.48952298273025</v>
      </c>
      <c r="E71" s="31">
        <f>IF(C71&gt;0,Summary!$B$4,0)</f>
        <v>0</v>
      </c>
      <c r="F71" s="32">
        <f t="shared" si="2"/>
        <v>543.48952298273025</v>
      </c>
      <c r="G71" s="32">
        <f t="shared" si="3"/>
        <v>0</v>
      </c>
      <c r="H71" s="32">
        <f t="shared" si="4"/>
        <v>0</v>
      </c>
      <c r="I71" s="32">
        <f>(IF(A71&lt;&gt;"",SUM($G$10:G71),""))</f>
        <v>4517.8713509555937</v>
      </c>
    </row>
    <row r="72" spans="1:9" x14ac:dyDescent="0.25">
      <c r="A72" s="29">
        <f t="shared" si="5"/>
        <v>63</v>
      </c>
      <c r="B72" s="30">
        <f t="shared" si="0"/>
        <v>44593</v>
      </c>
      <c r="C72" s="31">
        <f t="shared" si="6"/>
        <v>0</v>
      </c>
      <c r="D72" s="31">
        <f t="shared" si="1"/>
        <v>543.48952298273025</v>
      </c>
      <c r="E72" s="31">
        <f>IF(C72&gt;0,Summary!$B$4,0)</f>
        <v>0</v>
      </c>
      <c r="F72" s="32">
        <f t="shared" si="2"/>
        <v>543.48952298273025</v>
      </c>
      <c r="G72" s="32">
        <f t="shared" si="3"/>
        <v>0</v>
      </c>
      <c r="H72" s="32">
        <f t="shared" si="4"/>
        <v>0</v>
      </c>
      <c r="I72" s="32">
        <f>(IF(A72&lt;&gt;"",SUM($G$10:G72),""))</f>
        <v>4517.8713509555937</v>
      </c>
    </row>
    <row r="73" spans="1:9" x14ac:dyDescent="0.25">
      <c r="A73" s="29">
        <f t="shared" si="5"/>
        <v>64</v>
      </c>
      <c r="B73" s="30">
        <f t="shared" si="0"/>
        <v>44621</v>
      </c>
      <c r="C73" s="31">
        <f t="shared" si="6"/>
        <v>0</v>
      </c>
      <c r="D73" s="31">
        <f t="shared" si="1"/>
        <v>543.48952298273025</v>
      </c>
      <c r="E73" s="31">
        <f>IF(C73&gt;0,Summary!$B$4,0)</f>
        <v>0</v>
      </c>
      <c r="F73" s="32">
        <f t="shared" si="2"/>
        <v>543.48952298273025</v>
      </c>
      <c r="G73" s="32">
        <f t="shared" si="3"/>
        <v>0</v>
      </c>
      <c r="H73" s="32">
        <f t="shared" si="4"/>
        <v>0</v>
      </c>
      <c r="I73" s="32">
        <f>(IF(A73&lt;&gt;"",SUM($G$10:G73),""))</f>
        <v>4517.8713509555937</v>
      </c>
    </row>
    <row r="74" spans="1:9" x14ac:dyDescent="0.25">
      <c r="A74" s="29">
        <f t="shared" si="5"/>
        <v>65</v>
      </c>
      <c r="B74" s="30">
        <f t="shared" ref="B74:B137" si="7">IF(A74&lt;&gt;"",DATE(YEAR(LoanStartDate),MONTH(LoanStartDate)+A74*12/PaymentsPerYear,DAY(LoanStartDate)),"")</f>
        <v>44652</v>
      </c>
      <c r="C74" s="31">
        <f t="shared" si="6"/>
        <v>0</v>
      </c>
      <c r="D74" s="31">
        <f t="shared" ref="D74:D137" si="8">IF(A74&lt;&gt;"",ScheduledPayment,"")</f>
        <v>543.48952298273025</v>
      </c>
      <c r="E74" s="31">
        <f>IF(C74&gt;0,Summary!$B$4,0)</f>
        <v>0</v>
      </c>
      <c r="F74" s="32">
        <f t="shared" ref="F74:F137" si="9">IF(A74&lt;&gt;"",$D$10:$D$371+$E$10:$E$371-$G$10:$G$371,"")</f>
        <v>543.48952298273025</v>
      </c>
      <c r="G74" s="32">
        <f t="shared" ref="G74:G137" si="10">IF(A74&lt;&gt;"",$C$10:$C$371*(InterestRate/PaymentsPerYear),"")</f>
        <v>0</v>
      </c>
      <c r="H74" s="32">
        <f t="shared" ref="H74:H137" si="11">IF(AND(A74&lt;&gt;"",$D$10:$D$371+$E$10:$E$371&lt;$C$10:$C$371),$C$10:$C$371-$F$10:$F$371,IF(A74&lt;&gt;"",0,""))</f>
        <v>0</v>
      </c>
      <c r="I74" s="32">
        <f>(IF(A74&lt;&gt;"",SUM($G$10:G74),""))</f>
        <v>4517.8713509555937</v>
      </c>
    </row>
    <row r="75" spans="1:9" x14ac:dyDescent="0.25">
      <c r="A75" s="29">
        <f t="shared" si="5"/>
        <v>66</v>
      </c>
      <c r="B75" s="30">
        <f t="shared" si="7"/>
        <v>44682</v>
      </c>
      <c r="C75" s="31">
        <f t="shared" si="6"/>
        <v>0</v>
      </c>
      <c r="D75" s="31">
        <f t="shared" si="8"/>
        <v>543.48952298273025</v>
      </c>
      <c r="E75" s="31">
        <f>IF(C75&gt;0,Summary!$B$4,0)</f>
        <v>0</v>
      </c>
      <c r="F75" s="32">
        <f t="shared" si="9"/>
        <v>543.48952298273025</v>
      </c>
      <c r="G75" s="32">
        <f t="shared" si="10"/>
        <v>0</v>
      </c>
      <c r="H75" s="32">
        <f t="shared" si="11"/>
        <v>0</v>
      </c>
      <c r="I75" s="32">
        <f>(IF(A75&lt;&gt;"",SUM($G$10:G75),""))</f>
        <v>4517.8713509555937</v>
      </c>
    </row>
    <row r="76" spans="1:9" x14ac:dyDescent="0.25">
      <c r="A76" s="29">
        <f t="shared" ref="A76:A139" si="12">A75+1</f>
        <v>67</v>
      </c>
      <c r="B76" s="30">
        <f t="shared" si="7"/>
        <v>44713</v>
      </c>
      <c r="C76" s="31">
        <f t="shared" ref="C76:C139" si="13">IF(B76&lt;&gt;"",H75,"")</f>
        <v>0</v>
      </c>
      <c r="D76" s="31">
        <f t="shared" si="8"/>
        <v>543.48952298273025</v>
      </c>
      <c r="E76" s="31">
        <f>IF(C76&gt;0,Summary!$B$4,0)</f>
        <v>0</v>
      </c>
      <c r="F76" s="32">
        <f t="shared" si="9"/>
        <v>543.48952298273025</v>
      </c>
      <c r="G76" s="32">
        <f t="shared" si="10"/>
        <v>0</v>
      </c>
      <c r="H76" s="32">
        <f t="shared" si="11"/>
        <v>0</v>
      </c>
      <c r="I76" s="32">
        <f>(IF(A76&lt;&gt;"",SUM($G$10:G76),""))</f>
        <v>4517.8713509555937</v>
      </c>
    </row>
    <row r="77" spans="1:9" x14ac:dyDescent="0.25">
      <c r="A77" s="29">
        <f t="shared" si="12"/>
        <v>68</v>
      </c>
      <c r="B77" s="30">
        <f t="shared" si="7"/>
        <v>44743</v>
      </c>
      <c r="C77" s="31">
        <f t="shared" si="13"/>
        <v>0</v>
      </c>
      <c r="D77" s="31">
        <f t="shared" si="8"/>
        <v>543.48952298273025</v>
      </c>
      <c r="E77" s="31">
        <f>IF(C77&gt;0,Summary!$B$4,0)</f>
        <v>0</v>
      </c>
      <c r="F77" s="32">
        <f t="shared" si="9"/>
        <v>543.48952298273025</v>
      </c>
      <c r="G77" s="32">
        <f t="shared" si="10"/>
        <v>0</v>
      </c>
      <c r="H77" s="32">
        <f t="shared" si="11"/>
        <v>0</v>
      </c>
      <c r="I77" s="32">
        <f>(IF(A77&lt;&gt;"",SUM($G$10:G77),""))</f>
        <v>4517.8713509555937</v>
      </c>
    </row>
    <row r="78" spans="1:9" x14ac:dyDescent="0.25">
      <c r="A78" s="29">
        <f t="shared" si="12"/>
        <v>69</v>
      </c>
      <c r="B78" s="30">
        <f t="shared" si="7"/>
        <v>44774</v>
      </c>
      <c r="C78" s="31">
        <f t="shared" si="13"/>
        <v>0</v>
      </c>
      <c r="D78" s="31">
        <f t="shared" si="8"/>
        <v>543.48952298273025</v>
      </c>
      <c r="E78" s="31">
        <f>IF(C78&gt;0,Summary!$B$4,0)</f>
        <v>0</v>
      </c>
      <c r="F78" s="32">
        <f t="shared" si="9"/>
        <v>543.48952298273025</v>
      </c>
      <c r="G78" s="32">
        <f t="shared" si="10"/>
        <v>0</v>
      </c>
      <c r="H78" s="32">
        <f t="shared" si="11"/>
        <v>0</v>
      </c>
      <c r="I78" s="32">
        <f>(IF(A78&lt;&gt;"",SUM($G$10:G78),""))</f>
        <v>4517.8713509555937</v>
      </c>
    </row>
    <row r="79" spans="1:9" x14ac:dyDescent="0.25">
      <c r="A79" s="29">
        <f t="shared" si="12"/>
        <v>70</v>
      </c>
      <c r="B79" s="30">
        <f t="shared" si="7"/>
        <v>44805</v>
      </c>
      <c r="C79" s="31">
        <f t="shared" si="13"/>
        <v>0</v>
      </c>
      <c r="D79" s="31">
        <f t="shared" si="8"/>
        <v>543.48952298273025</v>
      </c>
      <c r="E79" s="31">
        <f>IF(C79&gt;0,Summary!$B$4,0)</f>
        <v>0</v>
      </c>
      <c r="F79" s="32">
        <f t="shared" si="9"/>
        <v>543.48952298273025</v>
      </c>
      <c r="G79" s="32">
        <f t="shared" si="10"/>
        <v>0</v>
      </c>
      <c r="H79" s="32">
        <f t="shared" si="11"/>
        <v>0</v>
      </c>
      <c r="I79" s="32">
        <f>(IF(A79&lt;&gt;"",SUM($G$10:G79),""))</f>
        <v>4517.8713509555937</v>
      </c>
    </row>
    <row r="80" spans="1:9" x14ac:dyDescent="0.25">
      <c r="A80" s="29">
        <f t="shared" si="12"/>
        <v>71</v>
      </c>
      <c r="B80" s="30">
        <f t="shared" si="7"/>
        <v>44835</v>
      </c>
      <c r="C80" s="31">
        <f t="shared" si="13"/>
        <v>0</v>
      </c>
      <c r="D80" s="31">
        <f t="shared" si="8"/>
        <v>543.48952298273025</v>
      </c>
      <c r="E80" s="31">
        <f>IF(C80&gt;0,Summary!$B$4,0)</f>
        <v>0</v>
      </c>
      <c r="F80" s="32">
        <f t="shared" si="9"/>
        <v>543.48952298273025</v>
      </c>
      <c r="G80" s="32">
        <f t="shared" si="10"/>
        <v>0</v>
      </c>
      <c r="H80" s="32">
        <f t="shared" si="11"/>
        <v>0</v>
      </c>
      <c r="I80" s="32">
        <f>(IF(A80&lt;&gt;"",SUM($G$10:G80),""))</f>
        <v>4517.8713509555937</v>
      </c>
    </row>
    <row r="81" spans="1:9" x14ac:dyDescent="0.25">
      <c r="A81" s="29">
        <f t="shared" si="12"/>
        <v>72</v>
      </c>
      <c r="B81" s="30">
        <f t="shared" si="7"/>
        <v>44866</v>
      </c>
      <c r="C81" s="31">
        <f t="shared" si="13"/>
        <v>0</v>
      </c>
      <c r="D81" s="31">
        <f t="shared" si="8"/>
        <v>543.48952298273025</v>
      </c>
      <c r="E81" s="31">
        <f>IF(C81&gt;0,Summary!$B$4,0)</f>
        <v>0</v>
      </c>
      <c r="F81" s="32">
        <f t="shared" si="9"/>
        <v>543.48952298273025</v>
      </c>
      <c r="G81" s="32">
        <f t="shared" si="10"/>
        <v>0</v>
      </c>
      <c r="H81" s="32">
        <f t="shared" si="11"/>
        <v>0</v>
      </c>
      <c r="I81" s="32">
        <f>(IF(A81&lt;&gt;"",SUM($G$10:G81),""))</f>
        <v>4517.8713509555937</v>
      </c>
    </row>
    <row r="82" spans="1:9" x14ac:dyDescent="0.25">
      <c r="A82" s="29">
        <f t="shared" si="12"/>
        <v>73</v>
      </c>
      <c r="B82" s="30">
        <f t="shared" si="7"/>
        <v>44896</v>
      </c>
      <c r="C82" s="31">
        <f t="shared" si="13"/>
        <v>0</v>
      </c>
      <c r="D82" s="31">
        <f t="shared" si="8"/>
        <v>543.48952298273025</v>
      </c>
      <c r="E82" s="31">
        <f>IF(C82&gt;0,Summary!$B$4,0)</f>
        <v>0</v>
      </c>
      <c r="F82" s="32">
        <f t="shared" si="9"/>
        <v>543.48952298273025</v>
      </c>
      <c r="G82" s="32">
        <f t="shared" si="10"/>
        <v>0</v>
      </c>
      <c r="H82" s="32">
        <f t="shared" si="11"/>
        <v>0</v>
      </c>
      <c r="I82" s="32">
        <f>(IF(A82&lt;&gt;"",SUM($G$10:G82),""))</f>
        <v>4517.8713509555937</v>
      </c>
    </row>
    <row r="83" spans="1:9" x14ac:dyDescent="0.25">
      <c r="A83" s="29">
        <f t="shared" si="12"/>
        <v>74</v>
      </c>
      <c r="B83" s="30">
        <f t="shared" si="7"/>
        <v>44927</v>
      </c>
      <c r="C83" s="31">
        <f t="shared" si="13"/>
        <v>0</v>
      </c>
      <c r="D83" s="31">
        <f t="shared" si="8"/>
        <v>543.48952298273025</v>
      </c>
      <c r="E83" s="31">
        <f>IF(C83&gt;0,Summary!$B$4,0)</f>
        <v>0</v>
      </c>
      <c r="F83" s="32">
        <f t="shared" si="9"/>
        <v>543.48952298273025</v>
      </c>
      <c r="G83" s="32">
        <f t="shared" si="10"/>
        <v>0</v>
      </c>
      <c r="H83" s="32">
        <f t="shared" si="11"/>
        <v>0</v>
      </c>
      <c r="I83" s="32">
        <f>(IF(A83&lt;&gt;"",SUM($G$10:G83),""))</f>
        <v>4517.8713509555937</v>
      </c>
    </row>
    <row r="84" spans="1:9" x14ac:dyDescent="0.25">
      <c r="A84" s="29">
        <f t="shared" si="12"/>
        <v>75</v>
      </c>
      <c r="B84" s="30">
        <f t="shared" si="7"/>
        <v>44958</v>
      </c>
      <c r="C84" s="31">
        <f t="shared" si="13"/>
        <v>0</v>
      </c>
      <c r="D84" s="31">
        <f t="shared" si="8"/>
        <v>543.48952298273025</v>
      </c>
      <c r="E84" s="31">
        <f>IF(C84&gt;0,Summary!$B$4,0)</f>
        <v>0</v>
      </c>
      <c r="F84" s="32">
        <f t="shared" si="9"/>
        <v>543.48952298273025</v>
      </c>
      <c r="G84" s="32">
        <f t="shared" si="10"/>
        <v>0</v>
      </c>
      <c r="H84" s="32">
        <f t="shared" si="11"/>
        <v>0</v>
      </c>
      <c r="I84" s="32">
        <f>(IF(A84&lt;&gt;"",SUM($G$10:G84),""))</f>
        <v>4517.8713509555937</v>
      </c>
    </row>
    <row r="85" spans="1:9" x14ac:dyDescent="0.25">
      <c r="A85" s="29">
        <f t="shared" si="12"/>
        <v>76</v>
      </c>
      <c r="B85" s="30">
        <f t="shared" si="7"/>
        <v>44986</v>
      </c>
      <c r="C85" s="31">
        <f t="shared" si="13"/>
        <v>0</v>
      </c>
      <c r="D85" s="31">
        <f t="shared" si="8"/>
        <v>543.48952298273025</v>
      </c>
      <c r="E85" s="31">
        <f>IF(C85&gt;0,Summary!$B$4,0)</f>
        <v>0</v>
      </c>
      <c r="F85" s="32">
        <f t="shared" si="9"/>
        <v>543.48952298273025</v>
      </c>
      <c r="G85" s="32">
        <f t="shared" si="10"/>
        <v>0</v>
      </c>
      <c r="H85" s="32">
        <f t="shared" si="11"/>
        <v>0</v>
      </c>
      <c r="I85" s="32">
        <f>(IF(A85&lt;&gt;"",SUM($G$10:G85),""))</f>
        <v>4517.8713509555937</v>
      </c>
    </row>
    <row r="86" spans="1:9" x14ac:dyDescent="0.25">
      <c r="A86" s="29">
        <f t="shared" si="12"/>
        <v>77</v>
      </c>
      <c r="B86" s="30">
        <f t="shared" si="7"/>
        <v>45017</v>
      </c>
      <c r="C86" s="31">
        <f t="shared" si="13"/>
        <v>0</v>
      </c>
      <c r="D86" s="31">
        <f t="shared" si="8"/>
        <v>543.48952298273025</v>
      </c>
      <c r="E86" s="31">
        <f>IF(C86&gt;0,Summary!$B$4,0)</f>
        <v>0</v>
      </c>
      <c r="F86" s="32">
        <f t="shared" si="9"/>
        <v>543.48952298273025</v>
      </c>
      <c r="G86" s="32">
        <f t="shared" si="10"/>
        <v>0</v>
      </c>
      <c r="H86" s="32">
        <f t="shared" si="11"/>
        <v>0</v>
      </c>
      <c r="I86" s="32">
        <f>(IF(A86&lt;&gt;"",SUM($G$10:G86),""))</f>
        <v>4517.8713509555937</v>
      </c>
    </row>
    <row r="87" spans="1:9" x14ac:dyDescent="0.25">
      <c r="A87" s="29">
        <f t="shared" si="12"/>
        <v>78</v>
      </c>
      <c r="B87" s="30">
        <f t="shared" si="7"/>
        <v>45047</v>
      </c>
      <c r="C87" s="31">
        <f t="shared" si="13"/>
        <v>0</v>
      </c>
      <c r="D87" s="31">
        <f t="shared" si="8"/>
        <v>543.48952298273025</v>
      </c>
      <c r="E87" s="31">
        <f>IF(C87&gt;0,Summary!$B$4,0)</f>
        <v>0</v>
      </c>
      <c r="F87" s="32">
        <f t="shared" si="9"/>
        <v>543.48952298273025</v>
      </c>
      <c r="G87" s="32">
        <f t="shared" si="10"/>
        <v>0</v>
      </c>
      <c r="H87" s="32">
        <f t="shared" si="11"/>
        <v>0</v>
      </c>
      <c r="I87" s="32">
        <f>(IF(A87&lt;&gt;"",SUM($G$10:G87),""))</f>
        <v>4517.8713509555937</v>
      </c>
    </row>
    <row r="88" spans="1:9" x14ac:dyDescent="0.25">
      <c r="A88" s="29">
        <f t="shared" si="12"/>
        <v>79</v>
      </c>
      <c r="B88" s="30">
        <f t="shared" si="7"/>
        <v>45078</v>
      </c>
      <c r="C88" s="31">
        <f t="shared" si="13"/>
        <v>0</v>
      </c>
      <c r="D88" s="31">
        <f t="shared" si="8"/>
        <v>543.48952298273025</v>
      </c>
      <c r="E88" s="31">
        <f>IF(C88&gt;0,Summary!$B$4,0)</f>
        <v>0</v>
      </c>
      <c r="F88" s="32">
        <f t="shared" si="9"/>
        <v>543.48952298273025</v>
      </c>
      <c r="G88" s="32">
        <f t="shared" si="10"/>
        <v>0</v>
      </c>
      <c r="H88" s="32">
        <f t="shared" si="11"/>
        <v>0</v>
      </c>
      <c r="I88" s="32">
        <f>(IF(A88&lt;&gt;"",SUM($G$10:G88),""))</f>
        <v>4517.8713509555937</v>
      </c>
    </row>
    <row r="89" spans="1:9" x14ac:dyDescent="0.25">
      <c r="A89" s="29">
        <f t="shared" si="12"/>
        <v>80</v>
      </c>
      <c r="B89" s="30">
        <f t="shared" si="7"/>
        <v>45108</v>
      </c>
      <c r="C89" s="31">
        <f t="shared" si="13"/>
        <v>0</v>
      </c>
      <c r="D89" s="31">
        <f t="shared" si="8"/>
        <v>543.48952298273025</v>
      </c>
      <c r="E89" s="31">
        <f>IF(C89&gt;0,Summary!$B$4,0)</f>
        <v>0</v>
      </c>
      <c r="F89" s="32">
        <f t="shared" si="9"/>
        <v>543.48952298273025</v>
      </c>
      <c r="G89" s="32">
        <f t="shared" si="10"/>
        <v>0</v>
      </c>
      <c r="H89" s="32">
        <f t="shared" si="11"/>
        <v>0</v>
      </c>
      <c r="I89" s="32">
        <f>(IF(A89&lt;&gt;"",SUM($G$10:G89),""))</f>
        <v>4517.8713509555937</v>
      </c>
    </row>
    <row r="90" spans="1:9" x14ac:dyDescent="0.25">
      <c r="A90" s="29">
        <f t="shared" si="12"/>
        <v>81</v>
      </c>
      <c r="B90" s="30">
        <f t="shared" si="7"/>
        <v>45139</v>
      </c>
      <c r="C90" s="31">
        <f t="shared" si="13"/>
        <v>0</v>
      </c>
      <c r="D90" s="31">
        <f t="shared" si="8"/>
        <v>543.48952298273025</v>
      </c>
      <c r="E90" s="31">
        <f>IF(C90&gt;0,Summary!$B$4,0)</f>
        <v>0</v>
      </c>
      <c r="F90" s="32">
        <f t="shared" si="9"/>
        <v>543.48952298273025</v>
      </c>
      <c r="G90" s="32">
        <f t="shared" si="10"/>
        <v>0</v>
      </c>
      <c r="H90" s="32">
        <f t="shared" si="11"/>
        <v>0</v>
      </c>
      <c r="I90" s="32">
        <f>(IF(A90&lt;&gt;"",SUM($G$10:G90),""))</f>
        <v>4517.8713509555937</v>
      </c>
    </row>
    <row r="91" spans="1:9" x14ac:dyDescent="0.25">
      <c r="A91" s="29">
        <f t="shared" si="12"/>
        <v>82</v>
      </c>
      <c r="B91" s="30">
        <f t="shared" si="7"/>
        <v>45170</v>
      </c>
      <c r="C91" s="31">
        <f t="shared" si="13"/>
        <v>0</v>
      </c>
      <c r="D91" s="31">
        <f t="shared" si="8"/>
        <v>543.48952298273025</v>
      </c>
      <c r="E91" s="31">
        <f>IF(C91&gt;0,Summary!$B$4,0)</f>
        <v>0</v>
      </c>
      <c r="F91" s="32">
        <f t="shared" si="9"/>
        <v>543.48952298273025</v>
      </c>
      <c r="G91" s="32">
        <f t="shared" si="10"/>
        <v>0</v>
      </c>
      <c r="H91" s="32">
        <f t="shared" si="11"/>
        <v>0</v>
      </c>
      <c r="I91" s="32">
        <f>(IF(A91&lt;&gt;"",SUM($G$10:G91),""))</f>
        <v>4517.8713509555937</v>
      </c>
    </row>
    <row r="92" spans="1:9" x14ac:dyDescent="0.25">
      <c r="A92" s="29">
        <f t="shared" si="12"/>
        <v>83</v>
      </c>
      <c r="B92" s="30">
        <f t="shared" si="7"/>
        <v>45200</v>
      </c>
      <c r="C92" s="31">
        <f t="shared" si="13"/>
        <v>0</v>
      </c>
      <c r="D92" s="31">
        <f t="shared" si="8"/>
        <v>543.48952298273025</v>
      </c>
      <c r="E92" s="31">
        <f>IF(C92&gt;0,Summary!$B$4,0)</f>
        <v>0</v>
      </c>
      <c r="F92" s="32">
        <f t="shared" si="9"/>
        <v>543.48952298273025</v>
      </c>
      <c r="G92" s="32">
        <f t="shared" si="10"/>
        <v>0</v>
      </c>
      <c r="H92" s="32">
        <f t="shared" si="11"/>
        <v>0</v>
      </c>
      <c r="I92" s="32">
        <f>(IF(A92&lt;&gt;"",SUM($G$10:G92),""))</f>
        <v>4517.8713509555937</v>
      </c>
    </row>
    <row r="93" spans="1:9" x14ac:dyDescent="0.25">
      <c r="A93" s="29">
        <f t="shared" si="12"/>
        <v>84</v>
      </c>
      <c r="B93" s="30">
        <f t="shared" si="7"/>
        <v>45231</v>
      </c>
      <c r="C93" s="31">
        <f t="shared" si="13"/>
        <v>0</v>
      </c>
      <c r="D93" s="31">
        <f t="shared" si="8"/>
        <v>543.48952298273025</v>
      </c>
      <c r="E93" s="31">
        <f>IF(C93&gt;0,Summary!$B$4,0)</f>
        <v>0</v>
      </c>
      <c r="F93" s="32">
        <f t="shared" si="9"/>
        <v>543.48952298273025</v>
      </c>
      <c r="G93" s="32">
        <f t="shared" si="10"/>
        <v>0</v>
      </c>
      <c r="H93" s="32">
        <f t="shared" si="11"/>
        <v>0</v>
      </c>
      <c r="I93" s="32">
        <f>(IF(A93&lt;&gt;"",SUM($G$10:G93),""))</f>
        <v>4517.8713509555937</v>
      </c>
    </row>
    <row r="94" spans="1:9" x14ac:dyDescent="0.25">
      <c r="A94" s="29">
        <f t="shared" si="12"/>
        <v>85</v>
      </c>
      <c r="B94" s="30">
        <f t="shared" si="7"/>
        <v>45261</v>
      </c>
      <c r="C94" s="31">
        <f t="shared" si="13"/>
        <v>0</v>
      </c>
      <c r="D94" s="31">
        <f t="shared" si="8"/>
        <v>543.48952298273025</v>
      </c>
      <c r="E94" s="31">
        <f>IF(C94&gt;0,Summary!$B$4,0)</f>
        <v>0</v>
      </c>
      <c r="F94" s="32">
        <f t="shared" si="9"/>
        <v>543.48952298273025</v>
      </c>
      <c r="G94" s="32">
        <f t="shared" si="10"/>
        <v>0</v>
      </c>
      <c r="H94" s="32">
        <f t="shared" si="11"/>
        <v>0</v>
      </c>
      <c r="I94" s="32">
        <f>(IF(A94&lt;&gt;"",SUM($G$10:G94),""))</f>
        <v>4517.8713509555937</v>
      </c>
    </row>
    <row r="95" spans="1:9" x14ac:dyDescent="0.25">
      <c r="A95" s="29">
        <f t="shared" si="12"/>
        <v>86</v>
      </c>
      <c r="B95" s="30">
        <f t="shared" si="7"/>
        <v>45292</v>
      </c>
      <c r="C95" s="31">
        <f t="shared" si="13"/>
        <v>0</v>
      </c>
      <c r="D95" s="31">
        <f t="shared" si="8"/>
        <v>543.48952298273025</v>
      </c>
      <c r="E95" s="31">
        <f>IF(C95&gt;0,Summary!$B$4,0)</f>
        <v>0</v>
      </c>
      <c r="F95" s="32">
        <f t="shared" si="9"/>
        <v>543.48952298273025</v>
      </c>
      <c r="G95" s="32">
        <f t="shared" si="10"/>
        <v>0</v>
      </c>
      <c r="H95" s="32">
        <f t="shared" si="11"/>
        <v>0</v>
      </c>
      <c r="I95" s="32">
        <f>(IF(A95&lt;&gt;"",SUM($G$10:G95),""))</f>
        <v>4517.8713509555937</v>
      </c>
    </row>
    <row r="96" spans="1:9" x14ac:dyDescent="0.25">
      <c r="A96" s="29">
        <f t="shared" si="12"/>
        <v>87</v>
      </c>
      <c r="B96" s="30">
        <f t="shared" si="7"/>
        <v>45323</v>
      </c>
      <c r="C96" s="31">
        <f t="shared" si="13"/>
        <v>0</v>
      </c>
      <c r="D96" s="31">
        <f t="shared" si="8"/>
        <v>543.48952298273025</v>
      </c>
      <c r="E96" s="31">
        <f>IF(C96&gt;0,Summary!$B$4,0)</f>
        <v>0</v>
      </c>
      <c r="F96" s="32">
        <f t="shared" si="9"/>
        <v>543.48952298273025</v>
      </c>
      <c r="G96" s="32">
        <f t="shared" si="10"/>
        <v>0</v>
      </c>
      <c r="H96" s="32">
        <f t="shared" si="11"/>
        <v>0</v>
      </c>
      <c r="I96" s="32">
        <f>(IF(A96&lt;&gt;"",SUM($G$10:G96),""))</f>
        <v>4517.8713509555937</v>
      </c>
    </row>
    <row r="97" spans="1:9" x14ac:dyDescent="0.25">
      <c r="A97" s="29">
        <f t="shared" si="12"/>
        <v>88</v>
      </c>
      <c r="B97" s="30">
        <f t="shared" si="7"/>
        <v>45352</v>
      </c>
      <c r="C97" s="31">
        <f t="shared" si="13"/>
        <v>0</v>
      </c>
      <c r="D97" s="31">
        <f t="shared" si="8"/>
        <v>543.48952298273025</v>
      </c>
      <c r="E97" s="31">
        <f>IF(C97&gt;0,Summary!$B$4,0)</f>
        <v>0</v>
      </c>
      <c r="F97" s="32">
        <f t="shared" si="9"/>
        <v>543.48952298273025</v>
      </c>
      <c r="G97" s="32">
        <f t="shared" si="10"/>
        <v>0</v>
      </c>
      <c r="H97" s="32">
        <f t="shared" si="11"/>
        <v>0</v>
      </c>
      <c r="I97" s="32">
        <f>(IF(A97&lt;&gt;"",SUM($G$10:G97),""))</f>
        <v>4517.8713509555937</v>
      </c>
    </row>
    <row r="98" spans="1:9" x14ac:dyDescent="0.25">
      <c r="A98" s="29">
        <f t="shared" si="12"/>
        <v>89</v>
      </c>
      <c r="B98" s="30">
        <f t="shared" si="7"/>
        <v>45383</v>
      </c>
      <c r="C98" s="31">
        <f t="shared" si="13"/>
        <v>0</v>
      </c>
      <c r="D98" s="31">
        <f t="shared" si="8"/>
        <v>543.48952298273025</v>
      </c>
      <c r="E98" s="31">
        <f>IF(C98&gt;0,Summary!$B$4,0)</f>
        <v>0</v>
      </c>
      <c r="F98" s="32">
        <f t="shared" si="9"/>
        <v>543.48952298273025</v>
      </c>
      <c r="G98" s="32">
        <f t="shared" si="10"/>
        <v>0</v>
      </c>
      <c r="H98" s="32">
        <f t="shared" si="11"/>
        <v>0</v>
      </c>
      <c r="I98" s="32">
        <f>(IF(A98&lt;&gt;"",SUM($G$10:G98),""))</f>
        <v>4517.8713509555937</v>
      </c>
    </row>
    <row r="99" spans="1:9" x14ac:dyDescent="0.25">
      <c r="A99" s="29">
        <f t="shared" si="12"/>
        <v>90</v>
      </c>
      <c r="B99" s="30">
        <f t="shared" si="7"/>
        <v>45413</v>
      </c>
      <c r="C99" s="31">
        <f t="shared" si="13"/>
        <v>0</v>
      </c>
      <c r="D99" s="31">
        <f t="shared" si="8"/>
        <v>543.48952298273025</v>
      </c>
      <c r="E99" s="31">
        <f>IF(C99&gt;0,Summary!$B$4,0)</f>
        <v>0</v>
      </c>
      <c r="F99" s="32">
        <f t="shared" si="9"/>
        <v>543.48952298273025</v>
      </c>
      <c r="G99" s="32">
        <f t="shared" si="10"/>
        <v>0</v>
      </c>
      <c r="H99" s="32">
        <f t="shared" si="11"/>
        <v>0</v>
      </c>
      <c r="I99" s="32">
        <f>(IF(A99&lt;&gt;"",SUM($G$10:G99),""))</f>
        <v>4517.8713509555937</v>
      </c>
    </row>
    <row r="100" spans="1:9" x14ac:dyDescent="0.25">
      <c r="A100" s="29">
        <f t="shared" si="12"/>
        <v>91</v>
      </c>
      <c r="B100" s="30">
        <f t="shared" si="7"/>
        <v>45444</v>
      </c>
      <c r="C100" s="31">
        <f t="shared" si="13"/>
        <v>0</v>
      </c>
      <c r="D100" s="31">
        <f t="shared" si="8"/>
        <v>543.48952298273025</v>
      </c>
      <c r="E100" s="31">
        <f>IF(C100&gt;0,Summary!$B$4,0)</f>
        <v>0</v>
      </c>
      <c r="F100" s="32">
        <f t="shared" si="9"/>
        <v>543.48952298273025</v>
      </c>
      <c r="G100" s="32">
        <f t="shared" si="10"/>
        <v>0</v>
      </c>
      <c r="H100" s="32">
        <f t="shared" si="11"/>
        <v>0</v>
      </c>
      <c r="I100" s="32">
        <f>(IF(A100&lt;&gt;"",SUM($G$10:G100),""))</f>
        <v>4517.8713509555937</v>
      </c>
    </row>
    <row r="101" spans="1:9" x14ac:dyDescent="0.25">
      <c r="A101" s="29">
        <f t="shared" si="12"/>
        <v>92</v>
      </c>
      <c r="B101" s="30">
        <f t="shared" si="7"/>
        <v>45474</v>
      </c>
      <c r="C101" s="31">
        <f t="shared" si="13"/>
        <v>0</v>
      </c>
      <c r="D101" s="31">
        <f t="shared" si="8"/>
        <v>543.48952298273025</v>
      </c>
      <c r="E101" s="31">
        <f>IF(C101&gt;0,Summary!$B$4,0)</f>
        <v>0</v>
      </c>
      <c r="F101" s="32">
        <f t="shared" si="9"/>
        <v>543.48952298273025</v>
      </c>
      <c r="G101" s="32">
        <f t="shared" si="10"/>
        <v>0</v>
      </c>
      <c r="H101" s="32">
        <f t="shared" si="11"/>
        <v>0</v>
      </c>
      <c r="I101" s="32">
        <f>(IF(A101&lt;&gt;"",SUM($G$10:G101),""))</f>
        <v>4517.8713509555937</v>
      </c>
    </row>
    <row r="102" spans="1:9" x14ac:dyDescent="0.25">
      <c r="A102" s="29">
        <f t="shared" si="12"/>
        <v>93</v>
      </c>
      <c r="B102" s="30">
        <f t="shared" si="7"/>
        <v>45505</v>
      </c>
      <c r="C102" s="31">
        <f t="shared" si="13"/>
        <v>0</v>
      </c>
      <c r="D102" s="31">
        <f t="shared" si="8"/>
        <v>543.48952298273025</v>
      </c>
      <c r="E102" s="31">
        <f>IF(C102&gt;0,Summary!$B$4,0)</f>
        <v>0</v>
      </c>
      <c r="F102" s="32">
        <f t="shared" si="9"/>
        <v>543.48952298273025</v>
      </c>
      <c r="G102" s="32">
        <f t="shared" si="10"/>
        <v>0</v>
      </c>
      <c r="H102" s="32">
        <f t="shared" si="11"/>
        <v>0</v>
      </c>
      <c r="I102" s="32">
        <f>(IF(A102&lt;&gt;"",SUM($G$10:G102),""))</f>
        <v>4517.8713509555937</v>
      </c>
    </row>
    <row r="103" spans="1:9" x14ac:dyDescent="0.25">
      <c r="A103" s="29">
        <f t="shared" si="12"/>
        <v>94</v>
      </c>
      <c r="B103" s="30">
        <f t="shared" si="7"/>
        <v>45536</v>
      </c>
      <c r="C103" s="31">
        <f t="shared" si="13"/>
        <v>0</v>
      </c>
      <c r="D103" s="31">
        <f t="shared" si="8"/>
        <v>543.48952298273025</v>
      </c>
      <c r="E103" s="31">
        <f>IF(C103&gt;0,Summary!$B$4,0)</f>
        <v>0</v>
      </c>
      <c r="F103" s="32">
        <f t="shared" si="9"/>
        <v>543.48952298273025</v>
      </c>
      <c r="G103" s="32">
        <f t="shared" si="10"/>
        <v>0</v>
      </c>
      <c r="H103" s="32">
        <f t="shared" si="11"/>
        <v>0</v>
      </c>
      <c r="I103" s="32">
        <f>(IF(A103&lt;&gt;"",SUM($G$10:G103),""))</f>
        <v>4517.8713509555937</v>
      </c>
    </row>
    <row r="104" spans="1:9" x14ac:dyDescent="0.25">
      <c r="A104" s="29">
        <f t="shared" si="12"/>
        <v>95</v>
      </c>
      <c r="B104" s="30">
        <f t="shared" si="7"/>
        <v>45566</v>
      </c>
      <c r="C104" s="31">
        <f t="shared" si="13"/>
        <v>0</v>
      </c>
      <c r="D104" s="31">
        <f t="shared" si="8"/>
        <v>543.48952298273025</v>
      </c>
      <c r="E104" s="31">
        <f>IF(C104&gt;0,Summary!$B$4,0)</f>
        <v>0</v>
      </c>
      <c r="F104" s="32">
        <f t="shared" si="9"/>
        <v>543.48952298273025</v>
      </c>
      <c r="G104" s="32">
        <f t="shared" si="10"/>
        <v>0</v>
      </c>
      <c r="H104" s="32">
        <f t="shared" si="11"/>
        <v>0</v>
      </c>
      <c r="I104" s="32">
        <f>(IF(A104&lt;&gt;"",SUM($G$10:G104),""))</f>
        <v>4517.8713509555937</v>
      </c>
    </row>
    <row r="105" spans="1:9" x14ac:dyDescent="0.25">
      <c r="A105" s="29">
        <f t="shared" si="12"/>
        <v>96</v>
      </c>
      <c r="B105" s="30">
        <f t="shared" si="7"/>
        <v>45597</v>
      </c>
      <c r="C105" s="31">
        <f t="shared" si="13"/>
        <v>0</v>
      </c>
      <c r="D105" s="31">
        <f t="shared" si="8"/>
        <v>543.48952298273025</v>
      </c>
      <c r="E105" s="31">
        <f>IF(C105&gt;0,Summary!$B$4,0)</f>
        <v>0</v>
      </c>
      <c r="F105" s="32">
        <f t="shared" si="9"/>
        <v>543.48952298273025</v>
      </c>
      <c r="G105" s="32">
        <f t="shared" si="10"/>
        <v>0</v>
      </c>
      <c r="H105" s="32">
        <f t="shared" si="11"/>
        <v>0</v>
      </c>
      <c r="I105" s="32">
        <f>(IF(A105&lt;&gt;"",SUM($G$10:G105),""))</f>
        <v>4517.8713509555937</v>
      </c>
    </row>
    <row r="106" spans="1:9" x14ac:dyDescent="0.25">
      <c r="A106" s="29">
        <f t="shared" si="12"/>
        <v>97</v>
      </c>
      <c r="B106" s="30">
        <f t="shared" si="7"/>
        <v>45627</v>
      </c>
      <c r="C106" s="31">
        <f t="shared" si="13"/>
        <v>0</v>
      </c>
      <c r="D106" s="31">
        <f t="shared" si="8"/>
        <v>543.48952298273025</v>
      </c>
      <c r="E106" s="31">
        <f>IF(C106&gt;0,Summary!$B$4,0)</f>
        <v>0</v>
      </c>
      <c r="F106" s="32">
        <f t="shared" si="9"/>
        <v>543.48952298273025</v>
      </c>
      <c r="G106" s="32">
        <f t="shared" si="10"/>
        <v>0</v>
      </c>
      <c r="H106" s="32">
        <f t="shared" si="11"/>
        <v>0</v>
      </c>
      <c r="I106" s="32">
        <f>(IF(A106&lt;&gt;"",SUM($G$10:G106),""))</f>
        <v>4517.8713509555937</v>
      </c>
    </row>
    <row r="107" spans="1:9" x14ac:dyDescent="0.25">
      <c r="A107" s="29">
        <f t="shared" si="12"/>
        <v>98</v>
      </c>
      <c r="B107" s="30">
        <f t="shared" si="7"/>
        <v>45658</v>
      </c>
      <c r="C107" s="31">
        <f t="shared" si="13"/>
        <v>0</v>
      </c>
      <c r="D107" s="31">
        <f t="shared" si="8"/>
        <v>543.48952298273025</v>
      </c>
      <c r="E107" s="31">
        <f>IF(C107&gt;0,Summary!$B$4,0)</f>
        <v>0</v>
      </c>
      <c r="F107" s="32">
        <f t="shared" si="9"/>
        <v>543.48952298273025</v>
      </c>
      <c r="G107" s="32">
        <f t="shared" si="10"/>
        <v>0</v>
      </c>
      <c r="H107" s="32">
        <f t="shared" si="11"/>
        <v>0</v>
      </c>
      <c r="I107" s="32">
        <f>(IF(A107&lt;&gt;"",SUM($G$10:G107),""))</f>
        <v>4517.8713509555937</v>
      </c>
    </row>
    <row r="108" spans="1:9" x14ac:dyDescent="0.25">
      <c r="A108" s="29">
        <f t="shared" si="12"/>
        <v>99</v>
      </c>
      <c r="B108" s="30">
        <f t="shared" si="7"/>
        <v>45689</v>
      </c>
      <c r="C108" s="31">
        <f t="shared" si="13"/>
        <v>0</v>
      </c>
      <c r="D108" s="31">
        <f t="shared" si="8"/>
        <v>543.48952298273025</v>
      </c>
      <c r="E108" s="31">
        <f>IF(C108&gt;0,Summary!$B$4,0)</f>
        <v>0</v>
      </c>
      <c r="F108" s="32">
        <f t="shared" si="9"/>
        <v>543.48952298273025</v>
      </c>
      <c r="G108" s="32">
        <f t="shared" si="10"/>
        <v>0</v>
      </c>
      <c r="H108" s="32">
        <f t="shared" si="11"/>
        <v>0</v>
      </c>
      <c r="I108" s="32">
        <f>(IF(A108&lt;&gt;"",SUM($G$10:G108),""))</f>
        <v>4517.8713509555937</v>
      </c>
    </row>
    <row r="109" spans="1:9" x14ac:dyDescent="0.25">
      <c r="A109" s="29">
        <f t="shared" si="12"/>
        <v>100</v>
      </c>
      <c r="B109" s="30">
        <f t="shared" si="7"/>
        <v>45717</v>
      </c>
      <c r="C109" s="31">
        <f t="shared" si="13"/>
        <v>0</v>
      </c>
      <c r="D109" s="31">
        <f t="shared" si="8"/>
        <v>543.48952298273025</v>
      </c>
      <c r="E109" s="31">
        <f>IF(C109&gt;0,Summary!$B$4,0)</f>
        <v>0</v>
      </c>
      <c r="F109" s="32">
        <f t="shared" si="9"/>
        <v>543.48952298273025</v>
      </c>
      <c r="G109" s="32">
        <f t="shared" si="10"/>
        <v>0</v>
      </c>
      <c r="H109" s="32">
        <f t="shared" si="11"/>
        <v>0</v>
      </c>
      <c r="I109" s="32">
        <f>(IF(A109&lt;&gt;"",SUM($G$10:G109),""))</f>
        <v>4517.8713509555937</v>
      </c>
    </row>
    <row r="110" spans="1:9" x14ac:dyDescent="0.25">
      <c r="A110" s="29">
        <f t="shared" si="12"/>
        <v>101</v>
      </c>
      <c r="B110" s="30">
        <f t="shared" si="7"/>
        <v>45748</v>
      </c>
      <c r="C110" s="31">
        <f t="shared" si="13"/>
        <v>0</v>
      </c>
      <c r="D110" s="31">
        <f t="shared" si="8"/>
        <v>543.48952298273025</v>
      </c>
      <c r="E110" s="31">
        <f>IF(C110&gt;0,Summary!$B$4,0)</f>
        <v>0</v>
      </c>
      <c r="F110" s="32">
        <f t="shared" si="9"/>
        <v>543.48952298273025</v>
      </c>
      <c r="G110" s="32">
        <f t="shared" si="10"/>
        <v>0</v>
      </c>
      <c r="H110" s="32">
        <f t="shared" si="11"/>
        <v>0</v>
      </c>
      <c r="I110" s="32">
        <f>(IF(A110&lt;&gt;"",SUM($G$10:G110),""))</f>
        <v>4517.8713509555937</v>
      </c>
    </row>
    <row r="111" spans="1:9" x14ac:dyDescent="0.25">
      <c r="A111" s="29">
        <f t="shared" si="12"/>
        <v>102</v>
      </c>
      <c r="B111" s="30">
        <f t="shared" si="7"/>
        <v>45778</v>
      </c>
      <c r="C111" s="31">
        <f t="shared" si="13"/>
        <v>0</v>
      </c>
      <c r="D111" s="31">
        <f t="shared" si="8"/>
        <v>543.48952298273025</v>
      </c>
      <c r="E111" s="31">
        <f>IF(C111&gt;0,Summary!$B$4,0)</f>
        <v>0</v>
      </c>
      <c r="F111" s="32">
        <f t="shared" si="9"/>
        <v>543.48952298273025</v>
      </c>
      <c r="G111" s="32">
        <f t="shared" si="10"/>
        <v>0</v>
      </c>
      <c r="H111" s="32">
        <f t="shared" si="11"/>
        <v>0</v>
      </c>
      <c r="I111" s="32">
        <f>(IF(A111&lt;&gt;"",SUM($G$10:G111),""))</f>
        <v>4517.8713509555937</v>
      </c>
    </row>
    <row r="112" spans="1:9" x14ac:dyDescent="0.25">
      <c r="A112" s="29">
        <f t="shared" si="12"/>
        <v>103</v>
      </c>
      <c r="B112" s="30">
        <f t="shared" si="7"/>
        <v>45809</v>
      </c>
      <c r="C112" s="31">
        <f t="shared" si="13"/>
        <v>0</v>
      </c>
      <c r="D112" s="31">
        <f t="shared" si="8"/>
        <v>543.48952298273025</v>
      </c>
      <c r="E112" s="31">
        <f>IF(C112&gt;0,Summary!$B$4,0)</f>
        <v>0</v>
      </c>
      <c r="F112" s="32">
        <f t="shared" si="9"/>
        <v>543.48952298273025</v>
      </c>
      <c r="G112" s="32">
        <f t="shared" si="10"/>
        <v>0</v>
      </c>
      <c r="H112" s="32">
        <f t="shared" si="11"/>
        <v>0</v>
      </c>
      <c r="I112" s="32">
        <f>(IF(A112&lt;&gt;"",SUM($G$10:G112),""))</f>
        <v>4517.8713509555937</v>
      </c>
    </row>
    <row r="113" spans="1:9" x14ac:dyDescent="0.25">
      <c r="A113" s="29">
        <f t="shared" si="12"/>
        <v>104</v>
      </c>
      <c r="B113" s="30">
        <f t="shared" si="7"/>
        <v>45839</v>
      </c>
      <c r="C113" s="31">
        <f t="shared" si="13"/>
        <v>0</v>
      </c>
      <c r="D113" s="31">
        <f t="shared" si="8"/>
        <v>543.48952298273025</v>
      </c>
      <c r="E113" s="31">
        <f>IF(C113&gt;0,Summary!$B$4,0)</f>
        <v>0</v>
      </c>
      <c r="F113" s="32">
        <f t="shared" si="9"/>
        <v>543.48952298273025</v>
      </c>
      <c r="G113" s="32">
        <f t="shared" si="10"/>
        <v>0</v>
      </c>
      <c r="H113" s="32">
        <f t="shared" si="11"/>
        <v>0</v>
      </c>
      <c r="I113" s="32">
        <f>(IF(A113&lt;&gt;"",SUM($G$10:G113),""))</f>
        <v>4517.8713509555937</v>
      </c>
    </row>
    <row r="114" spans="1:9" x14ac:dyDescent="0.25">
      <c r="A114" s="29">
        <f t="shared" si="12"/>
        <v>105</v>
      </c>
      <c r="B114" s="30">
        <f t="shared" si="7"/>
        <v>45870</v>
      </c>
      <c r="C114" s="31">
        <f t="shared" si="13"/>
        <v>0</v>
      </c>
      <c r="D114" s="31">
        <f t="shared" si="8"/>
        <v>543.48952298273025</v>
      </c>
      <c r="E114" s="31">
        <f>IF(C114&gt;0,Summary!$B$4,0)</f>
        <v>0</v>
      </c>
      <c r="F114" s="32">
        <f t="shared" si="9"/>
        <v>543.48952298273025</v>
      </c>
      <c r="G114" s="32">
        <f t="shared" si="10"/>
        <v>0</v>
      </c>
      <c r="H114" s="32">
        <f t="shared" si="11"/>
        <v>0</v>
      </c>
      <c r="I114" s="32">
        <f>(IF(A114&lt;&gt;"",SUM($G$10:G114),""))</f>
        <v>4517.8713509555937</v>
      </c>
    </row>
    <row r="115" spans="1:9" x14ac:dyDescent="0.25">
      <c r="A115" s="29">
        <f t="shared" si="12"/>
        <v>106</v>
      </c>
      <c r="B115" s="30">
        <f t="shared" si="7"/>
        <v>45901</v>
      </c>
      <c r="C115" s="31">
        <f t="shared" si="13"/>
        <v>0</v>
      </c>
      <c r="D115" s="31">
        <f t="shared" si="8"/>
        <v>543.48952298273025</v>
      </c>
      <c r="E115" s="31">
        <f>IF(C115&gt;0,Summary!$B$4,0)</f>
        <v>0</v>
      </c>
      <c r="F115" s="32">
        <f t="shared" si="9"/>
        <v>543.48952298273025</v>
      </c>
      <c r="G115" s="32">
        <f t="shared" si="10"/>
        <v>0</v>
      </c>
      <c r="H115" s="32">
        <f t="shared" si="11"/>
        <v>0</v>
      </c>
      <c r="I115" s="32">
        <f>(IF(A115&lt;&gt;"",SUM($G$10:G115),""))</f>
        <v>4517.8713509555937</v>
      </c>
    </row>
    <row r="116" spans="1:9" x14ac:dyDescent="0.25">
      <c r="A116" s="29">
        <f t="shared" si="12"/>
        <v>107</v>
      </c>
      <c r="B116" s="30">
        <f t="shared" si="7"/>
        <v>45931</v>
      </c>
      <c r="C116" s="31">
        <f t="shared" si="13"/>
        <v>0</v>
      </c>
      <c r="D116" s="31">
        <f t="shared" si="8"/>
        <v>543.48952298273025</v>
      </c>
      <c r="E116" s="31">
        <f>IF(C116&gt;0,Summary!$B$4,0)</f>
        <v>0</v>
      </c>
      <c r="F116" s="32">
        <f t="shared" si="9"/>
        <v>543.48952298273025</v>
      </c>
      <c r="G116" s="32">
        <f t="shared" si="10"/>
        <v>0</v>
      </c>
      <c r="H116" s="32">
        <f t="shared" si="11"/>
        <v>0</v>
      </c>
      <c r="I116" s="32">
        <f>(IF(A116&lt;&gt;"",SUM($G$10:G116),""))</f>
        <v>4517.8713509555937</v>
      </c>
    </row>
    <row r="117" spans="1:9" x14ac:dyDescent="0.25">
      <c r="A117" s="29">
        <f t="shared" si="12"/>
        <v>108</v>
      </c>
      <c r="B117" s="30">
        <f t="shared" si="7"/>
        <v>45962</v>
      </c>
      <c r="C117" s="31">
        <f t="shared" si="13"/>
        <v>0</v>
      </c>
      <c r="D117" s="31">
        <f t="shared" si="8"/>
        <v>543.48952298273025</v>
      </c>
      <c r="E117" s="31">
        <f>IF(C117&gt;0,Summary!$B$4,0)</f>
        <v>0</v>
      </c>
      <c r="F117" s="32">
        <f t="shared" si="9"/>
        <v>543.48952298273025</v>
      </c>
      <c r="G117" s="32">
        <f t="shared" si="10"/>
        <v>0</v>
      </c>
      <c r="H117" s="32">
        <f t="shared" si="11"/>
        <v>0</v>
      </c>
      <c r="I117" s="32">
        <f>(IF(A117&lt;&gt;"",SUM($G$10:G117),""))</f>
        <v>4517.8713509555937</v>
      </c>
    </row>
    <row r="118" spans="1:9" x14ac:dyDescent="0.25">
      <c r="A118" s="29">
        <f t="shared" si="12"/>
        <v>109</v>
      </c>
      <c r="B118" s="30">
        <f t="shared" si="7"/>
        <v>45992</v>
      </c>
      <c r="C118" s="31">
        <f t="shared" si="13"/>
        <v>0</v>
      </c>
      <c r="D118" s="31">
        <f t="shared" si="8"/>
        <v>543.48952298273025</v>
      </c>
      <c r="E118" s="31">
        <f>IF(C118&gt;0,Summary!$B$4,0)</f>
        <v>0</v>
      </c>
      <c r="F118" s="32">
        <f t="shared" si="9"/>
        <v>543.48952298273025</v>
      </c>
      <c r="G118" s="32">
        <f t="shared" si="10"/>
        <v>0</v>
      </c>
      <c r="H118" s="32">
        <f t="shared" si="11"/>
        <v>0</v>
      </c>
      <c r="I118" s="32">
        <f>(IF(A118&lt;&gt;"",SUM($G$10:G118),""))</f>
        <v>4517.8713509555937</v>
      </c>
    </row>
    <row r="119" spans="1:9" x14ac:dyDescent="0.25">
      <c r="A119" s="29">
        <f t="shared" si="12"/>
        <v>110</v>
      </c>
      <c r="B119" s="30">
        <f t="shared" si="7"/>
        <v>46023</v>
      </c>
      <c r="C119" s="31">
        <f t="shared" si="13"/>
        <v>0</v>
      </c>
      <c r="D119" s="31">
        <f t="shared" si="8"/>
        <v>543.48952298273025</v>
      </c>
      <c r="E119" s="31">
        <f>IF(C119&gt;0,Summary!$B$4,0)</f>
        <v>0</v>
      </c>
      <c r="F119" s="32">
        <f t="shared" si="9"/>
        <v>543.48952298273025</v>
      </c>
      <c r="G119" s="32">
        <f t="shared" si="10"/>
        <v>0</v>
      </c>
      <c r="H119" s="32">
        <f t="shared" si="11"/>
        <v>0</v>
      </c>
      <c r="I119" s="32">
        <f>(IF(A119&lt;&gt;"",SUM($G$10:G119),""))</f>
        <v>4517.8713509555937</v>
      </c>
    </row>
    <row r="120" spans="1:9" x14ac:dyDescent="0.25">
      <c r="A120" s="29">
        <f t="shared" si="12"/>
        <v>111</v>
      </c>
      <c r="B120" s="30">
        <f t="shared" si="7"/>
        <v>46054</v>
      </c>
      <c r="C120" s="31">
        <f t="shared" si="13"/>
        <v>0</v>
      </c>
      <c r="D120" s="31">
        <f t="shared" si="8"/>
        <v>543.48952298273025</v>
      </c>
      <c r="E120" s="31">
        <f>IF(C120&gt;0,Summary!$B$4,0)</f>
        <v>0</v>
      </c>
      <c r="F120" s="32">
        <f t="shared" si="9"/>
        <v>543.48952298273025</v>
      </c>
      <c r="G120" s="32">
        <f t="shared" si="10"/>
        <v>0</v>
      </c>
      <c r="H120" s="32">
        <f t="shared" si="11"/>
        <v>0</v>
      </c>
      <c r="I120" s="32">
        <f>(IF(A120&lt;&gt;"",SUM($G$10:G120),""))</f>
        <v>4517.8713509555937</v>
      </c>
    </row>
    <row r="121" spans="1:9" x14ac:dyDescent="0.25">
      <c r="A121" s="29">
        <f t="shared" si="12"/>
        <v>112</v>
      </c>
      <c r="B121" s="30">
        <f t="shared" si="7"/>
        <v>46082</v>
      </c>
      <c r="C121" s="31">
        <f t="shared" si="13"/>
        <v>0</v>
      </c>
      <c r="D121" s="31">
        <f t="shared" si="8"/>
        <v>543.48952298273025</v>
      </c>
      <c r="E121" s="31">
        <f>IF(C121&gt;0,Summary!$B$4,0)</f>
        <v>0</v>
      </c>
      <c r="F121" s="32">
        <f t="shared" si="9"/>
        <v>543.48952298273025</v>
      </c>
      <c r="G121" s="32">
        <f t="shared" si="10"/>
        <v>0</v>
      </c>
      <c r="H121" s="32">
        <f t="shared" si="11"/>
        <v>0</v>
      </c>
      <c r="I121" s="32">
        <f>(IF(A121&lt;&gt;"",SUM($G$10:G121),""))</f>
        <v>4517.8713509555937</v>
      </c>
    </row>
    <row r="122" spans="1:9" x14ac:dyDescent="0.25">
      <c r="A122" s="29">
        <f t="shared" si="12"/>
        <v>113</v>
      </c>
      <c r="B122" s="30">
        <f t="shared" si="7"/>
        <v>46113</v>
      </c>
      <c r="C122" s="31">
        <f t="shared" si="13"/>
        <v>0</v>
      </c>
      <c r="D122" s="31">
        <f t="shared" si="8"/>
        <v>543.48952298273025</v>
      </c>
      <c r="E122" s="31">
        <f>IF(C122&gt;0,Summary!$B$4,0)</f>
        <v>0</v>
      </c>
      <c r="F122" s="32">
        <f t="shared" si="9"/>
        <v>543.48952298273025</v>
      </c>
      <c r="G122" s="32">
        <f t="shared" si="10"/>
        <v>0</v>
      </c>
      <c r="H122" s="32">
        <f t="shared" si="11"/>
        <v>0</v>
      </c>
      <c r="I122" s="32">
        <f>(IF(A122&lt;&gt;"",SUM($G$10:G122),""))</f>
        <v>4517.8713509555937</v>
      </c>
    </row>
    <row r="123" spans="1:9" x14ac:dyDescent="0.25">
      <c r="A123" s="29">
        <f t="shared" si="12"/>
        <v>114</v>
      </c>
      <c r="B123" s="30">
        <f t="shared" si="7"/>
        <v>46143</v>
      </c>
      <c r="C123" s="31">
        <f t="shared" si="13"/>
        <v>0</v>
      </c>
      <c r="D123" s="31">
        <f t="shared" si="8"/>
        <v>543.48952298273025</v>
      </c>
      <c r="E123" s="31">
        <f>IF(C123&gt;0,Summary!$B$4,0)</f>
        <v>0</v>
      </c>
      <c r="F123" s="32">
        <f t="shared" si="9"/>
        <v>543.48952298273025</v>
      </c>
      <c r="G123" s="32">
        <f t="shared" si="10"/>
        <v>0</v>
      </c>
      <c r="H123" s="32">
        <f t="shared" si="11"/>
        <v>0</v>
      </c>
      <c r="I123" s="32">
        <f>(IF(A123&lt;&gt;"",SUM($G$10:G123),""))</f>
        <v>4517.8713509555937</v>
      </c>
    </row>
    <row r="124" spans="1:9" x14ac:dyDescent="0.25">
      <c r="A124" s="29">
        <f t="shared" si="12"/>
        <v>115</v>
      </c>
      <c r="B124" s="30">
        <f t="shared" si="7"/>
        <v>46174</v>
      </c>
      <c r="C124" s="31">
        <f t="shared" si="13"/>
        <v>0</v>
      </c>
      <c r="D124" s="31">
        <f t="shared" si="8"/>
        <v>543.48952298273025</v>
      </c>
      <c r="E124" s="31">
        <f>IF(C124&gt;0,Summary!$B$4,0)</f>
        <v>0</v>
      </c>
      <c r="F124" s="32">
        <f t="shared" si="9"/>
        <v>543.48952298273025</v>
      </c>
      <c r="G124" s="32">
        <f t="shared" si="10"/>
        <v>0</v>
      </c>
      <c r="H124" s="32">
        <f t="shared" si="11"/>
        <v>0</v>
      </c>
      <c r="I124" s="32">
        <f>(IF(A124&lt;&gt;"",SUM($G$10:G124),""))</f>
        <v>4517.8713509555937</v>
      </c>
    </row>
    <row r="125" spans="1:9" x14ac:dyDescent="0.25">
      <c r="A125" s="29">
        <f t="shared" si="12"/>
        <v>116</v>
      </c>
      <c r="B125" s="30">
        <f t="shared" si="7"/>
        <v>46204</v>
      </c>
      <c r="C125" s="31">
        <f t="shared" si="13"/>
        <v>0</v>
      </c>
      <c r="D125" s="31">
        <f t="shared" si="8"/>
        <v>543.48952298273025</v>
      </c>
      <c r="E125" s="31">
        <f>IF(C125&gt;0,Summary!$B$4,0)</f>
        <v>0</v>
      </c>
      <c r="F125" s="32">
        <f t="shared" si="9"/>
        <v>543.48952298273025</v>
      </c>
      <c r="G125" s="32">
        <f t="shared" si="10"/>
        <v>0</v>
      </c>
      <c r="H125" s="32">
        <f t="shared" si="11"/>
        <v>0</v>
      </c>
      <c r="I125" s="32">
        <f>(IF(A125&lt;&gt;"",SUM($G$10:G125),""))</f>
        <v>4517.8713509555937</v>
      </c>
    </row>
    <row r="126" spans="1:9" x14ac:dyDescent="0.25">
      <c r="A126" s="29">
        <f t="shared" si="12"/>
        <v>117</v>
      </c>
      <c r="B126" s="30">
        <f t="shared" si="7"/>
        <v>46235</v>
      </c>
      <c r="C126" s="31">
        <f t="shared" si="13"/>
        <v>0</v>
      </c>
      <c r="D126" s="31">
        <f t="shared" si="8"/>
        <v>543.48952298273025</v>
      </c>
      <c r="E126" s="31">
        <f>IF(C126&gt;0,Summary!$B$4,0)</f>
        <v>0</v>
      </c>
      <c r="F126" s="32">
        <f t="shared" si="9"/>
        <v>543.48952298273025</v>
      </c>
      <c r="G126" s="32">
        <f t="shared" si="10"/>
        <v>0</v>
      </c>
      <c r="H126" s="32">
        <f t="shared" si="11"/>
        <v>0</v>
      </c>
      <c r="I126" s="32">
        <f>(IF(A126&lt;&gt;"",SUM($G$10:G126),""))</f>
        <v>4517.8713509555937</v>
      </c>
    </row>
    <row r="127" spans="1:9" x14ac:dyDescent="0.25">
      <c r="A127" s="29">
        <f t="shared" si="12"/>
        <v>118</v>
      </c>
      <c r="B127" s="30">
        <f t="shared" si="7"/>
        <v>46266</v>
      </c>
      <c r="C127" s="31">
        <f t="shared" si="13"/>
        <v>0</v>
      </c>
      <c r="D127" s="31">
        <f t="shared" si="8"/>
        <v>543.48952298273025</v>
      </c>
      <c r="E127" s="31">
        <f>IF(C127&gt;0,Summary!$B$4,0)</f>
        <v>0</v>
      </c>
      <c r="F127" s="32">
        <f t="shared" si="9"/>
        <v>543.48952298273025</v>
      </c>
      <c r="G127" s="32">
        <f t="shared" si="10"/>
        <v>0</v>
      </c>
      <c r="H127" s="32">
        <f t="shared" si="11"/>
        <v>0</v>
      </c>
      <c r="I127" s="32">
        <f>(IF(A127&lt;&gt;"",SUM($G$10:G127),""))</f>
        <v>4517.8713509555937</v>
      </c>
    </row>
    <row r="128" spans="1:9" x14ac:dyDescent="0.25">
      <c r="A128" s="29">
        <f t="shared" si="12"/>
        <v>119</v>
      </c>
      <c r="B128" s="30">
        <f t="shared" si="7"/>
        <v>46296</v>
      </c>
      <c r="C128" s="31">
        <f t="shared" si="13"/>
        <v>0</v>
      </c>
      <c r="D128" s="31">
        <f t="shared" si="8"/>
        <v>543.48952298273025</v>
      </c>
      <c r="E128" s="31">
        <f>IF(C128&gt;0,Summary!$B$4,0)</f>
        <v>0</v>
      </c>
      <c r="F128" s="32">
        <f t="shared" si="9"/>
        <v>543.48952298273025</v>
      </c>
      <c r="G128" s="32">
        <f t="shared" si="10"/>
        <v>0</v>
      </c>
      <c r="H128" s="32">
        <f t="shared" si="11"/>
        <v>0</v>
      </c>
      <c r="I128" s="32">
        <f>(IF(A128&lt;&gt;"",SUM($G$10:G128),""))</f>
        <v>4517.8713509555937</v>
      </c>
    </row>
    <row r="129" spans="1:9" x14ac:dyDescent="0.25">
      <c r="A129" s="29">
        <f t="shared" si="12"/>
        <v>120</v>
      </c>
      <c r="B129" s="30">
        <f t="shared" si="7"/>
        <v>46327</v>
      </c>
      <c r="C129" s="31">
        <f t="shared" si="13"/>
        <v>0</v>
      </c>
      <c r="D129" s="31">
        <f t="shared" si="8"/>
        <v>543.48952298273025</v>
      </c>
      <c r="E129" s="31">
        <f>IF(C129&gt;0,Summary!$B$4,0)</f>
        <v>0</v>
      </c>
      <c r="F129" s="32">
        <f t="shared" si="9"/>
        <v>543.48952298273025</v>
      </c>
      <c r="G129" s="32">
        <f t="shared" si="10"/>
        <v>0</v>
      </c>
      <c r="H129" s="32">
        <f t="shared" si="11"/>
        <v>0</v>
      </c>
      <c r="I129" s="32">
        <f>(IF(A129&lt;&gt;"",SUM($G$10:G129),""))</f>
        <v>4517.8713509555937</v>
      </c>
    </row>
    <row r="130" spans="1:9" x14ac:dyDescent="0.25">
      <c r="A130" s="29">
        <f t="shared" si="12"/>
        <v>121</v>
      </c>
      <c r="B130" s="30">
        <f t="shared" si="7"/>
        <v>46357</v>
      </c>
      <c r="C130" s="31">
        <f t="shared" si="13"/>
        <v>0</v>
      </c>
      <c r="D130" s="31">
        <f t="shared" si="8"/>
        <v>543.48952298273025</v>
      </c>
      <c r="E130" s="31">
        <f>IF(C130&gt;0,Summary!$B$4,0)</f>
        <v>0</v>
      </c>
      <c r="F130" s="32">
        <f t="shared" si="9"/>
        <v>543.48952298273025</v>
      </c>
      <c r="G130" s="32">
        <f t="shared" si="10"/>
        <v>0</v>
      </c>
      <c r="H130" s="32">
        <f t="shared" si="11"/>
        <v>0</v>
      </c>
      <c r="I130" s="32">
        <f>(IF(A130&lt;&gt;"",SUM($G$10:G130),""))</f>
        <v>4517.8713509555937</v>
      </c>
    </row>
    <row r="131" spans="1:9" x14ac:dyDescent="0.25">
      <c r="A131" s="29">
        <f t="shared" si="12"/>
        <v>122</v>
      </c>
      <c r="B131" s="30">
        <f t="shared" si="7"/>
        <v>46388</v>
      </c>
      <c r="C131" s="31">
        <f t="shared" si="13"/>
        <v>0</v>
      </c>
      <c r="D131" s="31">
        <f t="shared" si="8"/>
        <v>543.48952298273025</v>
      </c>
      <c r="E131" s="31">
        <f>IF(C131&gt;0,Summary!$B$4,0)</f>
        <v>0</v>
      </c>
      <c r="F131" s="32">
        <f t="shared" si="9"/>
        <v>543.48952298273025</v>
      </c>
      <c r="G131" s="32">
        <f t="shared" si="10"/>
        <v>0</v>
      </c>
      <c r="H131" s="32">
        <f t="shared" si="11"/>
        <v>0</v>
      </c>
      <c r="I131" s="32">
        <f>(IF(A131&lt;&gt;"",SUM($G$10:G131),""))</f>
        <v>4517.8713509555937</v>
      </c>
    </row>
    <row r="132" spans="1:9" x14ac:dyDescent="0.25">
      <c r="A132" s="29">
        <f t="shared" si="12"/>
        <v>123</v>
      </c>
      <c r="B132" s="30">
        <f t="shared" si="7"/>
        <v>46419</v>
      </c>
      <c r="C132" s="31">
        <f t="shared" si="13"/>
        <v>0</v>
      </c>
      <c r="D132" s="31">
        <f t="shared" si="8"/>
        <v>543.48952298273025</v>
      </c>
      <c r="E132" s="31">
        <f>IF(C132&gt;0,Summary!$B$4,0)</f>
        <v>0</v>
      </c>
      <c r="F132" s="32">
        <f t="shared" si="9"/>
        <v>543.48952298273025</v>
      </c>
      <c r="G132" s="32">
        <f t="shared" si="10"/>
        <v>0</v>
      </c>
      <c r="H132" s="32">
        <f t="shared" si="11"/>
        <v>0</v>
      </c>
      <c r="I132" s="32">
        <f>(IF(A132&lt;&gt;"",SUM($G$10:G132),""))</f>
        <v>4517.8713509555937</v>
      </c>
    </row>
    <row r="133" spans="1:9" x14ac:dyDescent="0.25">
      <c r="A133" s="29">
        <f t="shared" si="12"/>
        <v>124</v>
      </c>
      <c r="B133" s="30">
        <f t="shared" si="7"/>
        <v>46447</v>
      </c>
      <c r="C133" s="31">
        <f t="shared" si="13"/>
        <v>0</v>
      </c>
      <c r="D133" s="31">
        <f t="shared" si="8"/>
        <v>543.48952298273025</v>
      </c>
      <c r="E133" s="31">
        <f>IF(C133&gt;0,Summary!$B$4,0)</f>
        <v>0</v>
      </c>
      <c r="F133" s="32">
        <f t="shared" si="9"/>
        <v>543.48952298273025</v>
      </c>
      <c r="G133" s="32">
        <f t="shared" si="10"/>
        <v>0</v>
      </c>
      <c r="H133" s="32">
        <f t="shared" si="11"/>
        <v>0</v>
      </c>
      <c r="I133" s="32">
        <f>(IF(A133&lt;&gt;"",SUM($G$10:G133),""))</f>
        <v>4517.8713509555937</v>
      </c>
    </row>
    <row r="134" spans="1:9" x14ac:dyDescent="0.25">
      <c r="A134" s="29">
        <f t="shared" si="12"/>
        <v>125</v>
      </c>
      <c r="B134" s="30">
        <f t="shared" si="7"/>
        <v>46478</v>
      </c>
      <c r="C134" s="31">
        <f t="shared" si="13"/>
        <v>0</v>
      </c>
      <c r="D134" s="31">
        <f t="shared" si="8"/>
        <v>543.48952298273025</v>
      </c>
      <c r="E134" s="31">
        <f>IF(C134&gt;0,Summary!$B$4,0)</f>
        <v>0</v>
      </c>
      <c r="F134" s="32">
        <f t="shared" si="9"/>
        <v>543.48952298273025</v>
      </c>
      <c r="G134" s="32">
        <f t="shared" si="10"/>
        <v>0</v>
      </c>
      <c r="H134" s="32">
        <f t="shared" si="11"/>
        <v>0</v>
      </c>
      <c r="I134" s="32">
        <f>(IF(A134&lt;&gt;"",SUM($G$10:G134),""))</f>
        <v>4517.8713509555937</v>
      </c>
    </row>
    <row r="135" spans="1:9" x14ac:dyDescent="0.25">
      <c r="A135" s="29">
        <f t="shared" si="12"/>
        <v>126</v>
      </c>
      <c r="B135" s="30">
        <f t="shared" si="7"/>
        <v>46508</v>
      </c>
      <c r="C135" s="31">
        <f t="shared" si="13"/>
        <v>0</v>
      </c>
      <c r="D135" s="31">
        <f t="shared" si="8"/>
        <v>543.48952298273025</v>
      </c>
      <c r="E135" s="31">
        <f>IF(C135&gt;0,Summary!$B$4,0)</f>
        <v>0</v>
      </c>
      <c r="F135" s="32">
        <f t="shared" si="9"/>
        <v>543.48952298273025</v>
      </c>
      <c r="G135" s="32">
        <f t="shared" si="10"/>
        <v>0</v>
      </c>
      <c r="H135" s="32">
        <f t="shared" si="11"/>
        <v>0</v>
      </c>
      <c r="I135" s="32">
        <f>(IF(A135&lt;&gt;"",SUM($G$10:G135),""))</f>
        <v>4517.8713509555937</v>
      </c>
    </row>
    <row r="136" spans="1:9" x14ac:dyDescent="0.25">
      <c r="A136" s="29">
        <f t="shared" si="12"/>
        <v>127</v>
      </c>
      <c r="B136" s="30">
        <f t="shared" si="7"/>
        <v>46539</v>
      </c>
      <c r="C136" s="31">
        <f t="shared" si="13"/>
        <v>0</v>
      </c>
      <c r="D136" s="31">
        <f t="shared" si="8"/>
        <v>543.48952298273025</v>
      </c>
      <c r="E136" s="31">
        <f>IF(C136&gt;0,Summary!$B$4,0)</f>
        <v>0</v>
      </c>
      <c r="F136" s="32">
        <f t="shared" si="9"/>
        <v>543.48952298273025</v>
      </c>
      <c r="G136" s="32">
        <f t="shared" si="10"/>
        <v>0</v>
      </c>
      <c r="H136" s="32">
        <f t="shared" si="11"/>
        <v>0</v>
      </c>
      <c r="I136" s="32">
        <f>(IF(A136&lt;&gt;"",SUM($G$10:G136),""))</f>
        <v>4517.8713509555937</v>
      </c>
    </row>
    <row r="137" spans="1:9" x14ac:dyDescent="0.25">
      <c r="A137" s="29">
        <f t="shared" si="12"/>
        <v>128</v>
      </c>
      <c r="B137" s="30">
        <f t="shared" si="7"/>
        <v>46569</v>
      </c>
      <c r="C137" s="31">
        <f t="shared" si="13"/>
        <v>0</v>
      </c>
      <c r="D137" s="31">
        <f t="shared" si="8"/>
        <v>543.48952298273025</v>
      </c>
      <c r="E137" s="31">
        <f>IF(C137&gt;0,Summary!$B$4,0)</f>
        <v>0</v>
      </c>
      <c r="F137" s="32">
        <f t="shared" si="9"/>
        <v>543.48952298273025</v>
      </c>
      <c r="G137" s="32">
        <f t="shared" si="10"/>
        <v>0</v>
      </c>
      <c r="H137" s="32">
        <f t="shared" si="11"/>
        <v>0</v>
      </c>
      <c r="I137" s="32">
        <f>(IF(A137&lt;&gt;"",SUM($G$10:G137),""))</f>
        <v>4517.8713509555937</v>
      </c>
    </row>
    <row r="138" spans="1:9" x14ac:dyDescent="0.25">
      <c r="A138" s="29">
        <f t="shared" si="12"/>
        <v>129</v>
      </c>
      <c r="B138" s="30">
        <f t="shared" ref="B138:B201" si="14">IF(A138&lt;&gt;"",DATE(YEAR(LoanStartDate),MONTH(LoanStartDate)+A138*12/PaymentsPerYear,DAY(LoanStartDate)),"")</f>
        <v>46600</v>
      </c>
      <c r="C138" s="31">
        <f t="shared" si="13"/>
        <v>0</v>
      </c>
      <c r="D138" s="31">
        <f t="shared" ref="D138:D201" si="15">IF(A138&lt;&gt;"",ScheduledPayment,"")</f>
        <v>543.48952298273025</v>
      </c>
      <c r="E138" s="31">
        <f>IF(C138&gt;0,Summary!$B$4,0)</f>
        <v>0</v>
      </c>
      <c r="F138" s="32">
        <f t="shared" ref="F138:F201" si="16">IF(A138&lt;&gt;"",$D$10:$D$371+$E$10:$E$371-$G$10:$G$371,"")</f>
        <v>543.48952298273025</v>
      </c>
      <c r="G138" s="32">
        <f t="shared" ref="G138:G201" si="17">IF(A138&lt;&gt;"",$C$10:$C$371*(InterestRate/PaymentsPerYear),"")</f>
        <v>0</v>
      </c>
      <c r="H138" s="32">
        <f t="shared" ref="H138:H201" si="18">IF(AND(A138&lt;&gt;"",$D$10:$D$371+$E$10:$E$371&lt;$C$10:$C$371),$C$10:$C$371-$F$10:$F$371,IF(A138&lt;&gt;"",0,""))</f>
        <v>0</v>
      </c>
      <c r="I138" s="32">
        <f>(IF(A138&lt;&gt;"",SUM($G$10:G138),""))</f>
        <v>4517.8713509555937</v>
      </c>
    </row>
    <row r="139" spans="1:9" x14ac:dyDescent="0.25">
      <c r="A139" s="29">
        <f t="shared" si="12"/>
        <v>130</v>
      </c>
      <c r="B139" s="30">
        <f t="shared" si="14"/>
        <v>46631</v>
      </c>
      <c r="C139" s="31">
        <f t="shared" si="13"/>
        <v>0</v>
      </c>
      <c r="D139" s="31">
        <f t="shared" si="15"/>
        <v>543.48952298273025</v>
      </c>
      <c r="E139" s="31">
        <f>IF(C139&gt;0,Summary!$B$4,0)</f>
        <v>0</v>
      </c>
      <c r="F139" s="32">
        <f t="shared" si="16"/>
        <v>543.48952298273025</v>
      </c>
      <c r="G139" s="32">
        <f t="shared" si="17"/>
        <v>0</v>
      </c>
      <c r="H139" s="32">
        <f t="shared" si="18"/>
        <v>0</v>
      </c>
      <c r="I139" s="32">
        <f>(IF(A139&lt;&gt;"",SUM($G$10:G139),""))</f>
        <v>4517.8713509555937</v>
      </c>
    </row>
    <row r="140" spans="1:9" x14ac:dyDescent="0.25">
      <c r="A140" s="29">
        <f t="shared" ref="A140:A203" si="19">A139+1</f>
        <v>131</v>
      </c>
      <c r="B140" s="30">
        <f t="shared" si="14"/>
        <v>46661</v>
      </c>
      <c r="C140" s="31">
        <f t="shared" ref="C140:C203" si="20">IF(B140&lt;&gt;"",H139,"")</f>
        <v>0</v>
      </c>
      <c r="D140" s="31">
        <f t="shared" si="15"/>
        <v>543.48952298273025</v>
      </c>
      <c r="E140" s="31">
        <f>IF(C140&gt;0,Summary!$B$4,0)</f>
        <v>0</v>
      </c>
      <c r="F140" s="32">
        <f t="shared" si="16"/>
        <v>543.48952298273025</v>
      </c>
      <c r="G140" s="32">
        <f t="shared" si="17"/>
        <v>0</v>
      </c>
      <c r="H140" s="32">
        <f t="shared" si="18"/>
        <v>0</v>
      </c>
      <c r="I140" s="32">
        <f>(IF(A140&lt;&gt;"",SUM($G$10:G140),""))</f>
        <v>4517.8713509555937</v>
      </c>
    </row>
    <row r="141" spans="1:9" x14ac:dyDescent="0.25">
      <c r="A141" s="29">
        <f t="shared" si="19"/>
        <v>132</v>
      </c>
      <c r="B141" s="30">
        <f t="shared" si="14"/>
        <v>46692</v>
      </c>
      <c r="C141" s="31">
        <f t="shared" si="20"/>
        <v>0</v>
      </c>
      <c r="D141" s="31">
        <f t="shared" si="15"/>
        <v>543.48952298273025</v>
      </c>
      <c r="E141" s="31">
        <f>IF(C141&gt;0,Summary!$B$4,0)</f>
        <v>0</v>
      </c>
      <c r="F141" s="32">
        <f t="shared" si="16"/>
        <v>543.48952298273025</v>
      </c>
      <c r="G141" s="32">
        <f t="shared" si="17"/>
        <v>0</v>
      </c>
      <c r="H141" s="32">
        <f t="shared" si="18"/>
        <v>0</v>
      </c>
      <c r="I141" s="32">
        <f>(IF(A141&lt;&gt;"",SUM($G$10:G141),""))</f>
        <v>4517.8713509555937</v>
      </c>
    </row>
    <row r="142" spans="1:9" x14ac:dyDescent="0.25">
      <c r="A142" s="29">
        <f t="shared" si="19"/>
        <v>133</v>
      </c>
      <c r="B142" s="30">
        <f t="shared" si="14"/>
        <v>46722</v>
      </c>
      <c r="C142" s="31">
        <f t="shared" si="20"/>
        <v>0</v>
      </c>
      <c r="D142" s="31">
        <f t="shared" si="15"/>
        <v>543.48952298273025</v>
      </c>
      <c r="E142" s="31">
        <f>IF(C142&gt;0,Summary!$B$4,0)</f>
        <v>0</v>
      </c>
      <c r="F142" s="32">
        <f t="shared" si="16"/>
        <v>543.48952298273025</v>
      </c>
      <c r="G142" s="32">
        <f t="shared" si="17"/>
        <v>0</v>
      </c>
      <c r="H142" s="32">
        <f t="shared" si="18"/>
        <v>0</v>
      </c>
      <c r="I142" s="32">
        <f>(IF(A142&lt;&gt;"",SUM($G$10:G142),""))</f>
        <v>4517.8713509555937</v>
      </c>
    </row>
    <row r="143" spans="1:9" x14ac:dyDescent="0.25">
      <c r="A143" s="29">
        <f t="shared" si="19"/>
        <v>134</v>
      </c>
      <c r="B143" s="30">
        <f t="shared" si="14"/>
        <v>46753</v>
      </c>
      <c r="C143" s="31">
        <f t="shared" si="20"/>
        <v>0</v>
      </c>
      <c r="D143" s="31">
        <f t="shared" si="15"/>
        <v>543.48952298273025</v>
      </c>
      <c r="E143" s="31">
        <f>IF(C143&gt;0,Summary!$B$4,0)</f>
        <v>0</v>
      </c>
      <c r="F143" s="32">
        <f t="shared" si="16"/>
        <v>543.48952298273025</v>
      </c>
      <c r="G143" s="32">
        <f t="shared" si="17"/>
        <v>0</v>
      </c>
      <c r="H143" s="32">
        <f t="shared" si="18"/>
        <v>0</v>
      </c>
      <c r="I143" s="32">
        <f>(IF(A143&lt;&gt;"",SUM($G$10:G143),""))</f>
        <v>4517.8713509555937</v>
      </c>
    </row>
    <row r="144" spans="1:9" x14ac:dyDescent="0.25">
      <c r="A144" s="29">
        <f t="shared" si="19"/>
        <v>135</v>
      </c>
      <c r="B144" s="30">
        <f t="shared" si="14"/>
        <v>46784</v>
      </c>
      <c r="C144" s="31">
        <f t="shared" si="20"/>
        <v>0</v>
      </c>
      <c r="D144" s="31">
        <f t="shared" si="15"/>
        <v>543.48952298273025</v>
      </c>
      <c r="E144" s="31">
        <f>IF(C144&gt;0,Summary!$B$4,0)</f>
        <v>0</v>
      </c>
      <c r="F144" s="32">
        <f t="shared" si="16"/>
        <v>543.48952298273025</v>
      </c>
      <c r="G144" s="32">
        <f t="shared" si="17"/>
        <v>0</v>
      </c>
      <c r="H144" s="32">
        <f t="shared" si="18"/>
        <v>0</v>
      </c>
      <c r="I144" s="32">
        <f>(IF(A144&lt;&gt;"",SUM($G$10:G144),""))</f>
        <v>4517.8713509555937</v>
      </c>
    </row>
    <row r="145" spans="1:9" x14ac:dyDescent="0.25">
      <c r="A145" s="29">
        <f t="shared" si="19"/>
        <v>136</v>
      </c>
      <c r="B145" s="30">
        <f t="shared" si="14"/>
        <v>46813</v>
      </c>
      <c r="C145" s="31">
        <f t="shared" si="20"/>
        <v>0</v>
      </c>
      <c r="D145" s="31">
        <f t="shared" si="15"/>
        <v>543.48952298273025</v>
      </c>
      <c r="E145" s="31">
        <f>IF(C145&gt;0,Summary!$B$4,0)</f>
        <v>0</v>
      </c>
      <c r="F145" s="32">
        <f t="shared" si="16"/>
        <v>543.48952298273025</v>
      </c>
      <c r="G145" s="32">
        <f t="shared" si="17"/>
        <v>0</v>
      </c>
      <c r="H145" s="32">
        <f t="shared" si="18"/>
        <v>0</v>
      </c>
      <c r="I145" s="32">
        <f>(IF(A145&lt;&gt;"",SUM($G$10:G145),""))</f>
        <v>4517.8713509555937</v>
      </c>
    </row>
    <row r="146" spans="1:9" x14ac:dyDescent="0.25">
      <c r="A146" s="29">
        <f t="shared" si="19"/>
        <v>137</v>
      </c>
      <c r="B146" s="30">
        <f t="shared" si="14"/>
        <v>46844</v>
      </c>
      <c r="C146" s="31">
        <f t="shared" si="20"/>
        <v>0</v>
      </c>
      <c r="D146" s="31">
        <f t="shared" si="15"/>
        <v>543.48952298273025</v>
      </c>
      <c r="E146" s="31">
        <f>IF(C146&gt;0,Summary!$B$4,0)</f>
        <v>0</v>
      </c>
      <c r="F146" s="32">
        <f t="shared" si="16"/>
        <v>543.48952298273025</v>
      </c>
      <c r="G146" s="32">
        <f t="shared" si="17"/>
        <v>0</v>
      </c>
      <c r="H146" s="32">
        <f t="shared" si="18"/>
        <v>0</v>
      </c>
      <c r="I146" s="32">
        <f>(IF(A146&lt;&gt;"",SUM($G$10:G146),""))</f>
        <v>4517.8713509555937</v>
      </c>
    </row>
    <row r="147" spans="1:9" x14ac:dyDescent="0.25">
      <c r="A147" s="29">
        <f t="shared" si="19"/>
        <v>138</v>
      </c>
      <c r="B147" s="30">
        <f t="shared" si="14"/>
        <v>46874</v>
      </c>
      <c r="C147" s="31">
        <f t="shared" si="20"/>
        <v>0</v>
      </c>
      <c r="D147" s="31">
        <f t="shared" si="15"/>
        <v>543.48952298273025</v>
      </c>
      <c r="E147" s="31">
        <f>IF(C147&gt;0,Summary!$B$4,0)</f>
        <v>0</v>
      </c>
      <c r="F147" s="32">
        <f t="shared" si="16"/>
        <v>543.48952298273025</v>
      </c>
      <c r="G147" s="32">
        <f t="shared" si="17"/>
        <v>0</v>
      </c>
      <c r="H147" s="32">
        <f t="shared" si="18"/>
        <v>0</v>
      </c>
      <c r="I147" s="32">
        <f>(IF(A147&lt;&gt;"",SUM($G$10:G147),""))</f>
        <v>4517.8713509555937</v>
      </c>
    </row>
    <row r="148" spans="1:9" x14ac:dyDescent="0.25">
      <c r="A148" s="29">
        <f t="shared" si="19"/>
        <v>139</v>
      </c>
      <c r="B148" s="30">
        <f t="shared" si="14"/>
        <v>46905</v>
      </c>
      <c r="C148" s="31">
        <f t="shared" si="20"/>
        <v>0</v>
      </c>
      <c r="D148" s="31">
        <f t="shared" si="15"/>
        <v>543.48952298273025</v>
      </c>
      <c r="E148" s="31">
        <f>IF(C148&gt;0,Summary!$B$4,0)</f>
        <v>0</v>
      </c>
      <c r="F148" s="32">
        <f t="shared" si="16"/>
        <v>543.48952298273025</v>
      </c>
      <c r="G148" s="32">
        <f t="shared" si="17"/>
        <v>0</v>
      </c>
      <c r="H148" s="32">
        <f t="shared" si="18"/>
        <v>0</v>
      </c>
      <c r="I148" s="32">
        <f>(IF(A148&lt;&gt;"",SUM($G$10:G148),""))</f>
        <v>4517.8713509555937</v>
      </c>
    </row>
    <row r="149" spans="1:9" x14ac:dyDescent="0.25">
      <c r="A149" s="29">
        <f t="shared" si="19"/>
        <v>140</v>
      </c>
      <c r="B149" s="30">
        <f t="shared" si="14"/>
        <v>46935</v>
      </c>
      <c r="C149" s="31">
        <f t="shared" si="20"/>
        <v>0</v>
      </c>
      <c r="D149" s="31">
        <f t="shared" si="15"/>
        <v>543.48952298273025</v>
      </c>
      <c r="E149" s="31">
        <f>IF(C149&gt;0,Summary!$B$4,0)</f>
        <v>0</v>
      </c>
      <c r="F149" s="32">
        <f t="shared" si="16"/>
        <v>543.48952298273025</v>
      </c>
      <c r="G149" s="32">
        <f t="shared" si="17"/>
        <v>0</v>
      </c>
      <c r="H149" s="32">
        <f t="shared" si="18"/>
        <v>0</v>
      </c>
      <c r="I149" s="32">
        <f>(IF(A149&lt;&gt;"",SUM($G$10:G149),""))</f>
        <v>4517.8713509555937</v>
      </c>
    </row>
    <row r="150" spans="1:9" x14ac:dyDescent="0.25">
      <c r="A150" s="29">
        <f t="shared" si="19"/>
        <v>141</v>
      </c>
      <c r="B150" s="30">
        <f t="shared" si="14"/>
        <v>46966</v>
      </c>
      <c r="C150" s="31">
        <f t="shared" si="20"/>
        <v>0</v>
      </c>
      <c r="D150" s="31">
        <f t="shared" si="15"/>
        <v>543.48952298273025</v>
      </c>
      <c r="E150" s="31">
        <f>IF(C150&gt;0,Summary!$B$4,0)</f>
        <v>0</v>
      </c>
      <c r="F150" s="32">
        <f t="shared" si="16"/>
        <v>543.48952298273025</v>
      </c>
      <c r="G150" s="32">
        <f t="shared" si="17"/>
        <v>0</v>
      </c>
      <c r="H150" s="32">
        <f t="shared" si="18"/>
        <v>0</v>
      </c>
      <c r="I150" s="32">
        <f>(IF(A150&lt;&gt;"",SUM($G$10:G150),""))</f>
        <v>4517.8713509555937</v>
      </c>
    </row>
    <row r="151" spans="1:9" x14ac:dyDescent="0.25">
      <c r="A151" s="29">
        <f t="shared" si="19"/>
        <v>142</v>
      </c>
      <c r="B151" s="30">
        <f t="shared" si="14"/>
        <v>46997</v>
      </c>
      <c r="C151" s="31">
        <f t="shared" si="20"/>
        <v>0</v>
      </c>
      <c r="D151" s="31">
        <f t="shared" si="15"/>
        <v>543.48952298273025</v>
      </c>
      <c r="E151" s="31">
        <f>IF(C151&gt;0,Summary!$B$4,0)</f>
        <v>0</v>
      </c>
      <c r="F151" s="32">
        <f t="shared" si="16"/>
        <v>543.48952298273025</v>
      </c>
      <c r="G151" s="32">
        <f t="shared" si="17"/>
        <v>0</v>
      </c>
      <c r="H151" s="32">
        <f t="shared" si="18"/>
        <v>0</v>
      </c>
      <c r="I151" s="32">
        <f>(IF(A151&lt;&gt;"",SUM($G$10:G151),""))</f>
        <v>4517.8713509555937</v>
      </c>
    </row>
    <row r="152" spans="1:9" x14ac:dyDescent="0.25">
      <c r="A152" s="29">
        <f t="shared" si="19"/>
        <v>143</v>
      </c>
      <c r="B152" s="30">
        <f t="shared" si="14"/>
        <v>47027</v>
      </c>
      <c r="C152" s="31">
        <f t="shared" si="20"/>
        <v>0</v>
      </c>
      <c r="D152" s="31">
        <f t="shared" si="15"/>
        <v>543.48952298273025</v>
      </c>
      <c r="E152" s="31">
        <f>IF(C152&gt;0,Summary!$B$4,0)</f>
        <v>0</v>
      </c>
      <c r="F152" s="32">
        <f t="shared" si="16"/>
        <v>543.48952298273025</v>
      </c>
      <c r="G152" s="32">
        <f t="shared" si="17"/>
        <v>0</v>
      </c>
      <c r="H152" s="32">
        <f t="shared" si="18"/>
        <v>0</v>
      </c>
      <c r="I152" s="32">
        <f>(IF(A152&lt;&gt;"",SUM($G$10:G152),""))</f>
        <v>4517.8713509555937</v>
      </c>
    </row>
    <row r="153" spans="1:9" x14ac:dyDescent="0.25">
      <c r="A153" s="29">
        <f t="shared" si="19"/>
        <v>144</v>
      </c>
      <c r="B153" s="30">
        <f t="shared" si="14"/>
        <v>47058</v>
      </c>
      <c r="C153" s="31">
        <f t="shared" si="20"/>
        <v>0</v>
      </c>
      <c r="D153" s="31">
        <f t="shared" si="15"/>
        <v>543.48952298273025</v>
      </c>
      <c r="E153" s="31">
        <f>IF(C153&gt;0,Summary!$B$4,0)</f>
        <v>0</v>
      </c>
      <c r="F153" s="32">
        <f t="shared" si="16"/>
        <v>543.48952298273025</v>
      </c>
      <c r="G153" s="32">
        <f t="shared" si="17"/>
        <v>0</v>
      </c>
      <c r="H153" s="32">
        <f t="shared" si="18"/>
        <v>0</v>
      </c>
      <c r="I153" s="32">
        <f>(IF(A153&lt;&gt;"",SUM($G$10:G153),""))</f>
        <v>4517.8713509555937</v>
      </c>
    </row>
    <row r="154" spans="1:9" x14ac:dyDescent="0.25">
      <c r="A154" s="29">
        <f t="shared" si="19"/>
        <v>145</v>
      </c>
      <c r="B154" s="30">
        <f t="shared" si="14"/>
        <v>47088</v>
      </c>
      <c r="C154" s="31">
        <f t="shared" si="20"/>
        <v>0</v>
      </c>
      <c r="D154" s="31">
        <f t="shared" si="15"/>
        <v>543.48952298273025</v>
      </c>
      <c r="E154" s="31">
        <f>IF(C154&gt;0,Summary!$B$4,0)</f>
        <v>0</v>
      </c>
      <c r="F154" s="32">
        <f t="shared" si="16"/>
        <v>543.48952298273025</v>
      </c>
      <c r="G154" s="32">
        <f t="shared" si="17"/>
        <v>0</v>
      </c>
      <c r="H154" s="32">
        <f t="shared" si="18"/>
        <v>0</v>
      </c>
      <c r="I154" s="32">
        <f>(IF(A154&lt;&gt;"",SUM($G$10:G154),""))</f>
        <v>4517.8713509555937</v>
      </c>
    </row>
    <row r="155" spans="1:9" x14ac:dyDescent="0.25">
      <c r="A155" s="29">
        <f t="shared" si="19"/>
        <v>146</v>
      </c>
      <c r="B155" s="30">
        <f t="shared" si="14"/>
        <v>47119</v>
      </c>
      <c r="C155" s="31">
        <f t="shared" si="20"/>
        <v>0</v>
      </c>
      <c r="D155" s="31">
        <f t="shared" si="15"/>
        <v>543.48952298273025</v>
      </c>
      <c r="E155" s="31">
        <f>IF(C155&gt;0,Summary!$B$4,0)</f>
        <v>0</v>
      </c>
      <c r="F155" s="32">
        <f t="shared" si="16"/>
        <v>543.48952298273025</v>
      </c>
      <c r="G155" s="32">
        <f t="shared" si="17"/>
        <v>0</v>
      </c>
      <c r="H155" s="32">
        <f t="shared" si="18"/>
        <v>0</v>
      </c>
      <c r="I155" s="32">
        <f>(IF(A155&lt;&gt;"",SUM($G$10:G155),""))</f>
        <v>4517.8713509555937</v>
      </c>
    </row>
    <row r="156" spans="1:9" x14ac:dyDescent="0.25">
      <c r="A156" s="29">
        <f t="shared" si="19"/>
        <v>147</v>
      </c>
      <c r="B156" s="30">
        <f t="shared" si="14"/>
        <v>47150</v>
      </c>
      <c r="C156" s="31">
        <f t="shared" si="20"/>
        <v>0</v>
      </c>
      <c r="D156" s="31">
        <f t="shared" si="15"/>
        <v>543.48952298273025</v>
      </c>
      <c r="E156" s="31">
        <f>IF(C156&gt;0,Summary!$B$4,0)</f>
        <v>0</v>
      </c>
      <c r="F156" s="32">
        <f t="shared" si="16"/>
        <v>543.48952298273025</v>
      </c>
      <c r="G156" s="32">
        <f t="shared" si="17"/>
        <v>0</v>
      </c>
      <c r="H156" s="32">
        <f t="shared" si="18"/>
        <v>0</v>
      </c>
      <c r="I156" s="32">
        <f>(IF(A156&lt;&gt;"",SUM($G$10:G156),""))</f>
        <v>4517.8713509555937</v>
      </c>
    </row>
    <row r="157" spans="1:9" x14ac:dyDescent="0.25">
      <c r="A157" s="29">
        <f t="shared" si="19"/>
        <v>148</v>
      </c>
      <c r="B157" s="30">
        <f t="shared" si="14"/>
        <v>47178</v>
      </c>
      <c r="C157" s="31">
        <f t="shared" si="20"/>
        <v>0</v>
      </c>
      <c r="D157" s="31">
        <f t="shared" si="15"/>
        <v>543.48952298273025</v>
      </c>
      <c r="E157" s="31">
        <f>IF(C157&gt;0,Summary!$B$4,0)</f>
        <v>0</v>
      </c>
      <c r="F157" s="32">
        <f t="shared" si="16"/>
        <v>543.48952298273025</v>
      </c>
      <c r="G157" s="32">
        <f t="shared" si="17"/>
        <v>0</v>
      </c>
      <c r="H157" s="32">
        <f t="shared" si="18"/>
        <v>0</v>
      </c>
      <c r="I157" s="32">
        <f>(IF(A157&lt;&gt;"",SUM($G$10:G157),""))</f>
        <v>4517.8713509555937</v>
      </c>
    </row>
    <row r="158" spans="1:9" x14ac:dyDescent="0.25">
      <c r="A158" s="29">
        <f t="shared" si="19"/>
        <v>149</v>
      </c>
      <c r="B158" s="30">
        <f t="shared" si="14"/>
        <v>47209</v>
      </c>
      <c r="C158" s="31">
        <f t="shared" si="20"/>
        <v>0</v>
      </c>
      <c r="D158" s="31">
        <f t="shared" si="15"/>
        <v>543.48952298273025</v>
      </c>
      <c r="E158" s="31">
        <f>IF(C158&gt;0,Summary!$B$4,0)</f>
        <v>0</v>
      </c>
      <c r="F158" s="32">
        <f t="shared" si="16"/>
        <v>543.48952298273025</v>
      </c>
      <c r="G158" s="32">
        <f t="shared" si="17"/>
        <v>0</v>
      </c>
      <c r="H158" s="32">
        <f t="shared" si="18"/>
        <v>0</v>
      </c>
      <c r="I158" s="32">
        <f>(IF(A158&lt;&gt;"",SUM($G$10:G158),""))</f>
        <v>4517.8713509555937</v>
      </c>
    </row>
    <row r="159" spans="1:9" x14ac:dyDescent="0.25">
      <c r="A159" s="29">
        <f t="shared" si="19"/>
        <v>150</v>
      </c>
      <c r="B159" s="30">
        <f t="shared" si="14"/>
        <v>47239</v>
      </c>
      <c r="C159" s="31">
        <f t="shared" si="20"/>
        <v>0</v>
      </c>
      <c r="D159" s="31">
        <f t="shared" si="15"/>
        <v>543.48952298273025</v>
      </c>
      <c r="E159" s="31">
        <f>IF(C159&gt;0,Summary!$B$4,0)</f>
        <v>0</v>
      </c>
      <c r="F159" s="32">
        <f t="shared" si="16"/>
        <v>543.48952298273025</v>
      </c>
      <c r="G159" s="32">
        <f t="shared" si="17"/>
        <v>0</v>
      </c>
      <c r="H159" s="32">
        <f t="shared" si="18"/>
        <v>0</v>
      </c>
      <c r="I159" s="32">
        <f>(IF(A159&lt;&gt;"",SUM($G$10:G159),""))</f>
        <v>4517.8713509555937</v>
      </c>
    </row>
    <row r="160" spans="1:9" x14ac:dyDescent="0.25">
      <c r="A160" s="29">
        <f t="shared" si="19"/>
        <v>151</v>
      </c>
      <c r="B160" s="30">
        <f t="shared" si="14"/>
        <v>47270</v>
      </c>
      <c r="C160" s="31">
        <f t="shared" si="20"/>
        <v>0</v>
      </c>
      <c r="D160" s="31">
        <f t="shared" si="15"/>
        <v>543.48952298273025</v>
      </c>
      <c r="E160" s="31">
        <f>IF(C160&gt;0,Summary!$B$4,0)</f>
        <v>0</v>
      </c>
      <c r="F160" s="32">
        <f t="shared" si="16"/>
        <v>543.48952298273025</v>
      </c>
      <c r="G160" s="32">
        <f t="shared" si="17"/>
        <v>0</v>
      </c>
      <c r="H160" s="32">
        <f t="shared" si="18"/>
        <v>0</v>
      </c>
      <c r="I160" s="32">
        <f>(IF(A160&lt;&gt;"",SUM($G$10:G160),""))</f>
        <v>4517.8713509555937</v>
      </c>
    </row>
    <row r="161" spans="1:9" x14ac:dyDescent="0.25">
      <c r="A161" s="29">
        <f t="shared" si="19"/>
        <v>152</v>
      </c>
      <c r="B161" s="30">
        <f t="shared" si="14"/>
        <v>47300</v>
      </c>
      <c r="C161" s="31">
        <f t="shared" si="20"/>
        <v>0</v>
      </c>
      <c r="D161" s="31">
        <f t="shared" si="15"/>
        <v>543.48952298273025</v>
      </c>
      <c r="E161" s="31">
        <f>IF(C161&gt;0,Summary!$B$4,0)</f>
        <v>0</v>
      </c>
      <c r="F161" s="32">
        <f t="shared" si="16"/>
        <v>543.48952298273025</v>
      </c>
      <c r="G161" s="32">
        <f t="shared" si="17"/>
        <v>0</v>
      </c>
      <c r="H161" s="32">
        <f t="shared" si="18"/>
        <v>0</v>
      </c>
      <c r="I161" s="32">
        <f>(IF(A161&lt;&gt;"",SUM($G$10:G161),""))</f>
        <v>4517.8713509555937</v>
      </c>
    </row>
    <row r="162" spans="1:9" x14ac:dyDescent="0.25">
      <c r="A162" s="29">
        <f t="shared" si="19"/>
        <v>153</v>
      </c>
      <c r="B162" s="30">
        <f t="shared" si="14"/>
        <v>47331</v>
      </c>
      <c r="C162" s="31">
        <f t="shared" si="20"/>
        <v>0</v>
      </c>
      <c r="D162" s="31">
        <f t="shared" si="15"/>
        <v>543.48952298273025</v>
      </c>
      <c r="E162" s="31">
        <f>IF(C162&gt;0,Summary!$B$4,0)</f>
        <v>0</v>
      </c>
      <c r="F162" s="32">
        <f t="shared" si="16"/>
        <v>543.48952298273025</v>
      </c>
      <c r="G162" s="32">
        <f t="shared" si="17"/>
        <v>0</v>
      </c>
      <c r="H162" s="32">
        <f t="shared" si="18"/>
        <v>0</v>
      </c>
      <c r="I162" s="32">
        <f>(IF(A162&lt;&gt;"",SUM($G$10:G162),""))</f>
        <v>4517.8713509555937</v>
      </c>
    </row>
    <row r="163" spans="1:9" x14ac:dyDescent="0.25">
      <c r="A163" s="29">
        <f t="shared" si="19"/>
        <v>154</v>
      </c>
      <c r="B163" s="30">
        <f t="shared" si="14"/>
        <v>47362</v>
      </c>
      <c r="C163" s="31">
        <f t="shared" si="20"/>
        <v>0</v>
      </c>
      <c r="D163" s="31">
        <f t="shared" si="15"/>
        <v>543.48952298273025</v>
      </c>
      <c r="E163" s="31">
        <f>IF(C163&gt;0,Summary!$B$4,0)</f>
        <v>0</v>
      </c>
      <c r="F163" s="32">
        <f t="shared" si="16"/>
        <v>543.48952298273025</v>
      </c>
      <c r="G163" s="32">
        <f t="shared" si="17"/>
        <v>0</v>
      </c>
      <c r="H163" s="32">
        <f t="shared" si="18"/>
        <v>0</v>
      </c>
      <c r="I163" s="32">
        <f>(IF(A163&lt;&gt;"",SUM($G$10:G163),""))</f>
        <v>4517.8713509555937</v>
      </c>
    </row>
    <row r="164" spans="1:9" x14ac:dyDescent="0.25">
      <c r="A164" s="29">
        <f t="shared" si="19"/>
        <v>155</v>
      </c>
      <c r="B164" s="30">
        <f t="shared" si="14"/>
        <v>47392</v>
      </c>
      <c r="C164" s="31">
        <f t="shared" si="20"/>
        <v>0</v>
      </c>
      <c r="D164" s="31">
        <f t="shared" si="15"/>
        <v>543.48952298273025</v>
      </c>
      <c r="E164" s="31">
        <f>IF(C164&gt;0,Summary!$B$4,0)</f>
        <v>0</v>
      </c>
      <c r="F164" s="32">
        <f t="shared" si="16"/>
        <v>543.48952298273025</v>
      </c>
      <c r="G164" s="32">
        <f t="shared" si="17"/>
        <v>0</v>
      </c>
      <c r="H164" s="32">
        <f t="shared" si="18"/>
        <v>0</v>
      </c>
      <c r="I164" s="32">
        <f>(IF(A164&lt;&gt;"",SUM($G$10:G164),""))</f>
        <v>4517.8713509555937</v>
      </c>
    </row>
    <row r="165" spans="1:9" x14ac:dyDescent="0.25">
      <c r="A165" s="29">
        <f t="shared" si="19"/>
        <v>156</v>
      </c>
      <c r="B165" s="30">
        <f t="shared" si="14"/>
        <v>47423</v>
      </c>
      <c r="C165" s="31">
        <f t="shared" si="20"/>
        <v>0</v>
      </c>
      <c r="D165" s="31">
        <f t="shared" si="15"/>
        <v>543.48952298273025</v>
      </c>
      <c r="E165" s="31">
        <f>IF(C165&gt;0,Summary!$B$4,0)</f>
        <v>0</v>
      </c>
      <c r="F165" s="32">
        <f t="shared" si="16"/>
        <v>543.48952298273025</v>
      </c>
      <c r="G165" s="32">
        <f t="shared" si="17"/>
        <v>0</v>
      </c>
      <c r="H165" s="32">
        <f t="shared" si="18"/>
        <v>0</v>
      </c>
      <c r="I165" s="32">
        <f>(IF(A165&lt;&gt;"",SUM($G$10:G165),""))</f>
        <v>4517.8713509555937</v>
      </c>
    </row>
    <row r="166" spans="1:9" x14ac:dyDescent="0.25">
      <c r="A166" s="29">
        <f t="shared" si="19"/>
        <v>157</v>
      </c>
      <c r="B166" s="30">
        <f t="shared" si="14"/>
        <v>47453</v>
      </c>
      <c r="C166" s="31">
        <f t="shared" si="20"/>
        <v>0</v>
      </c>
      <c r="D166" s="31">
        <f t="shared" si="15"/>
        <v>543.48952298273025</v>
      </c>
      <c r="E166" s="31">
        <f>IF(C166&gt;0,Summary!$B$4,0)</f>
        <v>0</v>
      </c>
      <c r="F166" s="32">
        <f t="shared" si="16"/>
        <v>543.48952298273025</v>
      </c>
      <c r="G166" s="32">
        <f t="shared" si="17"/>
        <v>0</v>
      </c>
      <c r="H166" s="32">
        <f t="shared" si="18"/>
        <v>0</v>
      </c>
      <c r="I166" s="32">
        <f>(IF(A166&lt;&gt;"",SUM($G$10:G166),""))</f>
        <v>4517.8713509555937</v>
      </c>
    </row>
    <row r="167" spans="1:9" x14ac:dyDescent="0.25">
      <c r="A167" s="29">
        <f t="shared" si="19"/>
        <v>158</v>
      </c>
      <c r="B167" s="30">
        <f t="shared" si="14"/>
        <v>47484</v>
      </c>
      <c r="C167" s="31">
        <f t="shared" si="20"/>
        <v>0</v>
      </c>
      <c r="D167" s="31">
        <f t="shared" si="15"/>
        <v>543.48952298273025</v>
      </c>
      <c r="E167" s="31">
        <f>IF(C167&gt;0,Summary!$B$4,0)</f>
        <v>0</v>
      </c>
      <c r="F167" s="32">
        <f t="shared" si="16"/>
        <v>543.48952298273025</v>
      </c>
      <c r="G167" s="32">
        <f t="shared" si="17"/>
        <v>0</v>
      </c>
      <c r="H167" s="32">
        <f t="shared" si="18"/>
        <v>0</v>
      </c>
      <c r="I167" s="32">
        <f>(IF(A167&lt;&gt;"",SUM($G$10:G167),""))</f>
        <v>4517.8713509555937</v>
      </c>
    </row>
    <row r="168" spans="1:9" x14ac:dyDescent="0.25">
      <c r="A168" s="29">
        <f t="shared" si="19"/>
        <v>159</v>
      </c>
      <c r="B168" s="30">
        <f t="shared" si="14"/>
        <v>47515</v>
      </c>
      <c r="C168" s="31">
        <f t="shared" si="20"/>
        <v>0</v>
      </c>
      <c r="D168" s="31">
        <f t="shared" si="15"/>
        <v>543.48952298273025</v>
      </c>
      <c r="E168" s="31">
        <f>IF(C168&gt;0,Summary!$B$4,0)</f>
        <v>0</v>
      </c>
      <c r="F168" s="32">
        <f t="shared" si="16"/>
        <v>543.48952298273025</v>
      </c>
      <c r="G168" s="32">
        <f t="shared" si="17"/>
        <v>0</v>
      </c>
      <c r="H168" s="32">
        <f t="shared" si="18"/>
        <v>0</v>
      </c>
      <c r="I168" s="32">
        <f>(IF(A168&lt;&gt;"",SUM($G$10:G168),""))</f>
        <v>4517.8713509555937</v>
      </c>
    </row>
    <row r="169" spans="1:9" x14ac:dyDescent="0.25">
      <c r="A169" s="29">
        <f t="shared" si="19"/>
        <v>160</v>
      </c>
      <c r="B169" s="30">
        <f t="shared" si="14"/>
        <v>47543</v>
      </c>
      <c r="C169" s="31">
        <f t="shared" si="20"/>
        <v>0</v>
      </c>
      <c r="D169" s="31">
        <f t="shared" si="15"/>
        <v>543.48952298273025</v>
      </c>
      <c r="E169" s="31">
        <f>IF(C169&gt;0,Summary!$B$4,0)</f>
        <v>0</v>
      </c>
      <c r="F169" s="32">
        <f t="shared" si="16"/>
        <v>543.48952298273025</v>
      </c>
      <c r="G169" s="32">
        <f t="shared" si="17"/>
        <v>0</v>
      </c>
      <c r="H169" s="32">
        <f t="shared" si="18"/>
        <v>0</v>
      </c>
      <c r="I169" s="32">
        <f>(IF(A169&lt;&gt;"",SUM($G$10:G169),""))</f>
        <v>4517.8713509555937</v>
      </c>
    </row>
    <row r="170" spans="1:9" x14ac:dyDescent="0.25">
      <c r="A170" s="29">
        <f t="shared" si="19"/>
        <v>161</v>
      </c>
      <c r="B170" s="30">
        <f t="shared" si="14"/>
        <v>47574</v>
      </c>
      <c r="C170" s="31">
        <f t="shared" si="20"/>
        <v>0</v>
      </c>
      <c r="D170" s="31">
        <f t="shared" si="15"/>
        <v>543.48952298273025</v>
      </c>
      <c r="E170" s="31">
        <f>IF(C170&gt;0,Summary!$B$4,0)</f>
        <v>0</v>
      </c>
      <c r="F170" s="32">
        <f t="shared" si="16"/>
        <v>543.48952298273025</v>
      </c>
      <c r="G170" s="32">
        <f t="shared" si="17"/>
        <v>0</v>
      </c>
      <c r="H170" s="32">
        <f t="shared" si="18"/>
        <v>0</v>
      </c>
      <c r="I170" s="32">
        <f>(IF(A170&lt;&gt;"",SUM($G$10:G170),""))</f>
        <v>4517.8713509555937</v>
      </c>
    </row>
    <row r="171" spans="1:9" x14ac:dyDescent="0.25">
      <c r="A171" s="29">
        <f t="shared" si="19"/>
        <v>162</v>
      </c>
      <c r="B171" s="30">
        <f t="shared" si="14"/>
        <v>47604</v>
      </c>
      <c r="C171" s="31">
        <f t="shared" si="20"/>
        <v>0</v>
      </c>
      <c r="D171" s="31">
        <f t="shared" si="15"/>
        <v>543.48952298273025</v>
      </c>
      <c r="E171" s="31">
        <f>IF(C171&gt;0,Summary!$B$4,0)</f>
        <v>0</v>
      </c>
      <c r="F171" s="32">
        <f t="shared" si="16"/>
        <v>543.48952298273025</v>
      </c>
      <c r="G171" s="32">
        <f t="shared" si="17"/>
        <v>0</v>
      </c>
      <c r="H171" s="32">
        <f t="shared" si="18"/>
        <v>0</v>
      </c>
      <c r="I171" s="32">
        <f>(IF(A171&lt;&gt;"",SUM($G$10:G171),""))</f>
        <v>4517.8713509555937</v>
      </c>
    </row>
    <row r="172" spans="1:9" x14ac:dyDescent="0.25">
      <c r="A172" s="29">
        <f t="shared" si="19"/>
        <v>163</v>
      </c>
      <c r="B172" s="30">
        <f t="shared" si="14"/>
        <v>47635</v>
      </c>
      <c r="C172" s="31">
        <f t="shared" si="20"/>
        <v>0</v>
      </c>
      <c r="D172" s="31">
        <f t="shared" si="15"/>
        <v>543.48952298273025</v>
      </c>
      <c r="E172" s="31">
        <f>IF(C172&gt;0,Summary!$B$4,0)</f>
        <v>0</v>
      </c>
      <c r="F172" s="32">
        <f t="shared" si="16"/>
        <v>543.48952298273025</v>
      </c>
      <c r="G172" s="32">
        <f t="shared" si="17"/>
        <v>0</v>
      </c>
      <c r="H172" s="32">
        <f t="shared" si="18"/>
        <v>0</v>
      </c>
      <c r="I172" s="32">
        <f>(IF(A172&lt;&gt;"",SUM($G$10:G172),""))</f>
        <v>4517.8713509555937</v>
      </c>
    </row>
    <row r="173" spans="1:9" x14ac:dyDescent="0.25">
      <c r="A173" s="29">
        <f t="shared" si="19"/>
        <v>164</v>
      </c>
      <c r="B173" s="30">
        <f t="shared" si="14"/>
        <v>47665</v>
      </c>
      <c r="C173" s="31">
        <f t="shared" si="20"/>
        <v>0</v>
      </c>
      <c r="D173" s="31">
        <f t="shared" si="15"/>
        <v>543.48952298273025</v>
      </c>
      <c r="E173" s="31">
        <f>IF(C173&gt;0,Summary!$B$4,0)</f>
        <v>0</v>
      </c>
      <c r="F173" s="32">
        <f t="shared" si="16"/>
        <v>543.48952298273025</v>
      </c>
      <c r="G173" s="32">
        <f t="shared" si="17"/>
        <v>0</v>
      </c>
      <c r="H173" s="32">
        <f t="shared" si="18"/>
        <v>0</v>
      </c>
      <c r="I173" s="32">
        <f>(IF(A173&lt;&gt;"",SUM($G$10:G173),""))</f>
        <v>4517.8713509555937</v>
      </c>
    </row>
    <row r="174" spans="1:9" x14ac:dyDescent="0.25">
      <c r="A174" s="29">
        <f t="shared" si="19"/>
        <v>165</v>
      </c>
      <c r="B174" s="30">
        <f t="shared" si="14"/>
        <v>47696</v>
      </c>
      <c r="C174" s="31">
        <f t="shared" si="20"/>
        <v>0</v>
      </c>
      <c r="D174" s="31">
        <f t="shared" si="15"/>
        <v>543.48952298273025</v>
      </c>
      <c r="E174" s="31">
        <f>IF(C174&gt;0,Summary!$B$4,0)</f>
        <v>0</v>
      </c>
      <c r="F174" s="32">
        <f t="shared" si="16"/>
        <v>543.48952298273025</v>
      </c>
      <c r="G174" s="32">
        <f t="shared" si="17"/>
        <v>0</v>
      </c>
      <c r="H174" s="32">
        <f t="shared" si="18"/>
        <v>0</v>
      </c>
      <c r="I174" s="32">
        <f>(IF(A174&lt;&gt;"",SUM($G$10:G174),""))</f>
        <v>4517.8713509555937</v>
      </c>
    </row>
    <row r="175" spans="1:9" x14ac:dyDescent="0.25">
      <c r="A175" s="29">
        <f t="shared" si="19"/>
        <v>166</v>
      </c>
      <c r="B175" s="30">
        <f t="shared" si="14"/>
        <v>47727</v>
      </c>
      <c r="C175" s="31">
        <f t="shared" si="20"/>
        <v>0</v>
      </c>
      <c r="D175" s="31">
        <f t="shared" si="15"/>
        <v>543.48952298273025</v>
      </c>
      <c r="E175" s="31">
        <f>IF(C175&gt;0,Summary!$B$4,0)</f>
        <v>0</v>
      </c>
      <c r="F175" s="32">
        <f t="shared" si="16"/>
        <v>543.48952298273025</v>
      </c>
      <c r="G175" s="32">
        <f t="shared" si="17"/>
        <v>0</v>
      </c>
      <c r="H175" s="32">
        <f t="shared" si="18"/>
        <v>0</v>
      </c>
      <c r="I175" s="32">
        <f>(IF(A175&lt;&gt;"",SUM($G$10:G175),""))</f>
        <v>4517.8713509555937</v>
      </c>
    </row>
    <row r="176" spans="1:9" x14ac:dyDescent="0.25">
      <c r="A176" s="29">
        <f t="shared" si="19"/>
        <v>167</v>
      </c>
      <c r="B176" s="30">
        <f t="shared" si="14"/>
        <v>47757</v>
      </c>
      <c r="C176" s="31">
        <f t="shared" si="20"/>
        <v>0</v>
      </c>
      <c r="D176" s="31">
        <f t="shared" si="15"/>
        <v>543.48952298273025</v>
      </c>
      <c r="E176" s="31">
        <f>IF(C176&gt;0,Summary!$B$4,0)</f>
        <v>0</v>
      </c>
      <c r="F176" s="32">
        <f t="shared" si="16"/>
        <v>543.48952298273025</v>
      </c>
      <c r="G176" s="32">
        <f t="shared" si="17"/>
        <v>0</v>
      </c>
      <c r="H176" s="32">
        <f t="shared" si="18"/>
        <v>0</v>
      </c>
      <c r="I176" s="32">
        <f>(IF(A176&lt;&gt;"",SUM($G$10:G176),""))</f>
        <v>4517.8713509555937</v>
      </c>
    </row>
    <row r="177" spans="1:9" x14ac:dyDescent="0.25">
      <c r="A177" s="29">
        <f t="shared" si="19"/>
        <v>168</v>
      </c>
      <c r="B177" s="30">
        <f t="shared" si="14"/>
        <v>47788</v>
      </c>
      <c r="C177" s="31">
        <f t="shared" si="20"/>
        <v>0</v>
      </c>
      <c r="D177" s="31">
        <f t="shared" si="15"/>
        <v>543.48952298273025</v>
      </c>
      <c r="E177" s="31">
        <f>IF(C177&gt;0,Summary!$B$4,0)</f>
        <v>0</v>
      </c>
      <c r="F177" s="32">
        <f t="shared" si="16"/>
        <v>543.48952298273025</v>
      </c>
      <c r="G177" s="32">
        <f t="shared" si="17"/>
        <v>0</v>
      </c>
      <c r="H177" s="32">
        <f t="shared" si="18"/>
        <v>0</v>
      </c>
      <c r="I177" s="32">
        <f>(IF(A177&lt;&gt;"",SUM($G$10:G177),""))</f>
        <v>4517.8713509555937</v>
      </c>
    </row>
    <row r="178" spans="1:9" x14ac:dyDescent="0.25">
      <c r="A178" s="29">
        <f t="shared" si="19"/>
        <v>169</v>
      </c>
      <c r="B178" s="30">
        <f t="shared" si="14"/>
        <v>47818</v>
      </c>
      <c r="C178" s="31">
        <f t="shared" si="20"/>
        <v>0</v>
      </c>
      <c r="D178" s="31">
        <f t="shared" si="15"/>
        <v>543.48952298273025</v>
      </c>
      <c r="E178" s="31">
        <f>IF(C178&gt;0,Summary!$B$4,0)</f>
        <v>0</v>
      </c>
      <c r="F178" s="32">
        <f t="shared" si="16"/>
        <v>543.48952298273025</v>
      </c>
      <c r="G178" s="32">
        <f t="shared" si="17"/>
        <v>0</v>
      </c>
      <c r="H178" s="32">
        <f t="shared" si="18"/>
        <v>0</v>
      </c>
      <c r="I178" s="32">
        <f>(IF(A178&lt;&gt;"",SUM($G$10:G178),""))</f>
        <v>4517.8713509555937</v>
      </c>
    </row>
    <row r="179" spans="1:9" x14ac:dyDescent="0.25">
      <c r="A179" s="29">
        <f t="shared" si="19"/>
        <v>170</v>
      </c>
      <c r="B179" s="30">
        <f t="shared" si="14"/>
        <v>47849</v>
      </c>
      <c r="C179" s="31">
        <f t="shared" si="20"/>
        <v>0</v>
      </c>
      <c r="D179" s="31">
        <f t="shared" si="15"/>
        <v>543.48952298273025</v>
      </c>
      <c r="E179" s="31">
        <f>IF(C179&gt;0,Summary!$B$4,0)</f>
        <v>0</v>
      </c>
      <c r="F179" s="32">
        <f t="shared" si="16"/>
        <v>543.48952298273025</v>
      </c>
      <c r="G179" s="32">
        <f t="shared" si="17"/>
        <v>0</v>
      </c>
      <c r="H179" s="32">
        <f t="shared" si="18"/>
        <v>0</v>
      </c>
      <c r="I179" s="32">
        <f>(IF(A179&lt;&gt;"",SUM($G$10:G179),""))</f>
        <v>4517.8713509555937</v>
      </c>
    </row>
    <row r="180" spans="1:9" x14ac:dyDescent="0.25">
      <c r="A180" s="29">
        <f t="shared" si="19"/>
        <v>171</v>
      </c>
      <c r="B180" s="30">
        <f t="shared" si="14"/>
        <v>47880</v>
      </c>
      <c r="C180" s="31">
        <f t="shared" si="20"/>
        <v>0</v>
      </c>
      <c r="D180" s="31">
        <f t="shared" si="15"/>
        <v>543.48952298273025</v>
      </c>
      <c r="E180" s="31">
        <f>IF(C180&gt;0,Summary!$B$4,0)</f>
        <v>0</v>
      </c>
      <c r="F180" s="32">
        <f t="shared" si="16"/>
        <v>543.48952298273025</v>
      </c>
      <c r="G180" s="32">
        <f t="shared" si="17"/>
        <v>0</v>
      </c>
      <c r="H180" s="32">
        <f t="shared" si="18"/>
        <v>0</v>
      </c>
      <c r="I180" s="32">
        <f>(IF(A180&lt;&gt;"",SUM($G$10:G180),""))</f>
        <v>4517.8713509555937</v>
      </c>
    </row>
    <row r="181" spans="1:9" x14ac:dyDescent="0.25">
      <c r="A181" s="29">
        <f t="shared" si="19"/>
        <v>172</v>
      </c>
      <c r="B181" s="30">
        <f t="shared" si="14"/>
        <v>47908</v>
      </c>
      <c r="C181" s="31">
        <f t="shared" si="20"/>
        <v>0</v>
      </c>
      <c r="D181" s="31">
        <f t="shared" si="15"/>
        <v>543.48952298273025</v>
      </c>
      <c r="E181" s="31">
        <f>IF(C181&gt;0,Summary!$B$4,0)</f>
        <v>0</v>
      </c>
      <c r="F181" s="32">
        <f t="shared" si="16"/>
        <v>543.48952298273025</v>
      </c>
      <c r="G181" s="32">
        <f t="shared" si="17"/>
        <v>0</v>
      </c>
      <c r="H181" s="32">
        <f t="shared" si="18"/>
        <v>0</v>
      </c>
      <c r="I181" s="32">
        <f>(IF(A181&lt;&gt;"",SUM($G$10:G181),""))</f>
        <v>4517.8713509555937</v>
      </c>
    </row>
    <row r="182" spans="1:9" x14ac:dyDescent="0.25">
      <c r="A182" s="29">
        <f t="shared" si="19"/>
        <v>173</v>
      </c>
      <c r="B182" s="30">
        <f t="shared" si="14"/>
        <v>47939</v>
      </c>
      <c r="C182" s="31">
        <f t="shared" si="20"/>
        <v>0</v>
      </c>
      <c r="D182" s="31">
        <f t="shared" si="15"/>
        <v>543.48952298273025</v>
      </c>
      <c r="E182" s="31">
        <f>IF(C182&gt;0,Summary!$B$4,0)</f>
        <v>0</v>
      </c>
      <c r="F182" s="32">
        <f t="shared" si="16"/>
        <v>543.48952298273025</v>
      </c>
      <c r="G182" s="32">
        <f t="shared" si="17"/>
        <v>0</v>
      </c>
      <c r="H182" s="32">
        <f t="shared" si="18"/>
        <v>0</v>
      </c>
      <c r="I182" s="32">
        <f>(IF(A182&lt;&gt;"",SUM($G$10:G182),""))</f>
        <v>4517.8713509555937</v>
      </c>
    </row>
    <row r="183" spans="1:9" x14ac:dyDescent="0.25">
      <c r="A183" s="29">
        <f t="shared" si="19"/>
        <v>174</v>
      </c>
      <c r="B183" s="30">
        <f t="shared" si="14"/>
        <v>47969</v>
      </c>
      <c r="C183" s="31">
        <f t="shared" si="20"/>
        <v>0</v>
      </c>
      <c r="D183" s="31">
        <f t="shared" si="15"/>
        <v>543.48952298273025</v>
      </c>
      <c r="E183" s="31">
        <f>IF(C183&gt;0,Summary!$B$4,0)</f>
        <v>0</v>
      </c>
      <c r="F183" s="32">
        <f t="shared" si="16"/>
        <v>543.48952298273025</v>
      </c>
      <c r="G183" s="32">
        <f t="shared" si="17"/>
        <v>0</v>
      </c>
      <c r="H183" s="32">
        <f t="shared" si="18"/>
        <v>0</v>
      </c>
      <c r="I183" s="32">
        <f>(IF(A183&lt;&gt;"",SUM($G$10:G183),""))</f>
        <v>4517.8713509555937</v>
      </c>
    </row>
    <row r="184" spans="1:9" x14ac:dyDescent="0.25">
      <c r="A184" s="29">
        <f t="shared" si="19"/>
        <v>175</v>
      </c>
      <c r="B184" s="30">
        <f t="shared" si="14"/>
        <v>48000</v>
      </c>
      <c r="C184" s="31">
        <f t="shared" si="20"/>
        <v>0</v>
      </c>
      <c r="D184" s="31">
        <f t="shared" si="15"/>
        <v>543.48952298273025</v>
      </c>
      <c r="E184" s="31">
        <f>IF(C184&gt;0,Summary!$B$4,0)</f>
        <v>0</v>
      </c>
      <c r="F184" s="32">
        <f t="shared" si="16"/>
        <v>543.48952298273025</v>
      </c>
      <c r="G184" s="32">
        <f t="shared" si="17"/>
        <v>0</v>
      </c>
      <c r="H184" s="32">
        <f t="shared" si="18"/>
        <v>0</v>
      </c>
      <c r="I184" s="32">
        <f>(IF(A184&lt;&gt;"",SUM($G$10:G184),""))</f>
        <v>4517.8713509555937</v>
      </c>
    </row>
    <row r="185" spans="1:9" x14ac:dyDescent="0.25">
      <c r="A185" s="29">
        <f t="shared" si="19"/>
        <v>176</v>
      </c>
      <c r="B185" s="30">
        <f t="shared" si="14"/>
        <v>48030</v>
      </c>
      <c r="C185" s="31">
        <f t="shared" si="20"/>
        <v>0</v>
      </c>
      <c r="D185" s="31">
        <f t="shared" si="15"/>
        <v>543.48952298273025</v>
      </c>
      <c r="E185" s="31">
        <f>IF(C185&gt;0,Summary!$B$4,0)</f>
        <v>0</v>
      </c>
      <c r="F185" s="32">
        <f t="shared" si="16"/>
        <v>543.48952298273025</v>
      </c>
      <c r="G185" s="32">
        <f t="shared" si="17"/>
        <v>0</v>
      </c>
      <c r="H185" s="32">
        <f t="shared" si="18"/>
        <v>0</v>
      </c>
      <c r="I185" s="32">
        <f>(IF(A185&lt;&gt;"",SUM($G$10:G185),""))</f>
        <v>4517.8713509555937</v>
      </c>
    </row>
    <row r="186" spans="1:9" x14ac:dyDescent="0.25">
      <c r="A186" s="29">
        <f t="shared" si="19"/>
        <v>177</v>
      </c>
      <c r="B186" s="30">
        <f t="shared" si="14"/>
        <v>48061</v>
      </c>
      <c r="C186" s="31">
        <f t="shared" si="20"/>
        <v>0</v>
      </c>
      <c r="D186" s="31">
        <f t="shared" si="15"/>
        <v>543.48952298273025</v>
      </c>
      <c r="E186" s="31">
        <f>IF(C186&gt;0,Summary!$B$4,0)</f>
        <v>0</v>
      </c>
      <c r="F186" s="32">
        <f t="shared" si="16"/>
        <v>543.48952298273025</v>
      </c>
      <c r="G186" s="32">
        <f t="shared" si="17"/>
        <v>0</v>
      </c>
      <c r="H186" s="32">
        <f t="shared" si="18"/>
        <v>0</v>
      </c>
      <c r="I186" s="32">
        <f>(IF(A186&lt;&gt;"",SUM($G$10:G186),""))</f>
        <v>4517.8713509555937</v>
      </c>
    </row>
    <row r="187" spans="1:9" x14ac:dyDescent="0.25">
      <c r="A187" s="29">
        <f t="shared" si="19"/>
        <v>178</v>
      </c>
      <c r="B187" s="30">
        <f t="shared" si="14"/>
        <v>48092</v>
      </c>
      <c r="C187" s="31">
        <f t="shared" si="20"/>
        <v>0</v>
      </c>
      <c r="D187" s="31">
        <f t="shared" si="15"/>
        <v>543.48952298273025</v>
      </c>
      <c r="E187" s="31">
        <f>IF(C187&gt;0,Summary!$B$4,0)</f>
        <v>0</v>
      </c>
      <c r="F187" s="32">
        <f t="shared" si="16"/>
        <v>543.48952298273025</v>
      </c>
      <c r="G187" s="32">
        <f t="shared" si="17"/>
        <v>0</v>
      </c>
      <c r="H187" s="32">
        <f t="shared" si="18"/>
        <v>0</v>
      </c>
      <c r="I187" s="32">
        <f>(IF(A187&lt;&gt;"",SUM($G$10:G187),""))</f>
        <v>4517.8713509555937</v>
      </c>
    </row>
    <row r="188" spans="1:9" x14ac:dyDescent="0.25">
      <c r="A188" s="29">
        <f t="shared" si="19"/>
        <v>179</v>
      </c>
      <c r="B188" s="30">
        <f t="shared" si="14"/>
        <v>48122</v>
      </c>
      <c r="C188" s="31">
        <f t="shared" si="20"/>
        <v>0</v>
      </c>
      <c r="D188" s="31">
        <f t="shared" si="15"/>
        <v>543.48952298273025</v>
      </c>
      <c r="E188" s="31">
        <f>IF(C188&gt;0,Summary!$B$4,0)</f>
        <v>0</v>
      </c>
      <c r="F188" s="32">
        <f t="shared" si="16"/>
        <v>543.48952298273025</v>
      </c>
      <c r="G188" s="32">
        <f t="shared" si="17"/>
        <v>0</v>
      </c>
      <c r="H188" s="32">
        <f t="shared" si="18"/>
        <v>0</v>
      </c>
      <c r="I188" s="32">
        <f>(IF(A188&lt;&gt;"",SUM($G$10:G188),""))</f>
        <v>4517.8713509555937</v>
      </c>
    </row>
    <row r="189" spans="1:9" x14ac:dyDescent="0.25">
      <c r="A189" s="29">
        <f t="shared" si="19"/>
        <v>180</v>
      </c>
      <c r="B189" s="30">
        <f t="shared" si="14"/>
        <v>48153</v>
      </c>
      <c r="C189" s="31">
        <f t="shared" si="20"/>
        <v>0</v>
      </c>
      <c r="D189" s="31">
        <f t="shared" si="15"/>
        <v>543.48952298273025</v>
      </c>
      <c r="E189" s="31">
        <f>IF(C189&gt;0,Summary!$B$4,0)</f>
        <v>0</v>
      </c>
      <c r="F189" s="32">
        <f t="shared" si="16"/>
        <v>543.48952298273025</v>
      </c>
      <c r="G189" s="32">
        <f t="shared" si="17"/>
        <v>0</v>
      </c>
      <c r="H189" s="32">
        <f t="shared" si="18"/>
        <v>0</v>
      </c>
      <c r="I189" s="32">
        <f>(IF(A189&lt;&gt;"",SUM($G$10:G189),""))</f>
        <v>4517.8713509555937</v>
      </c>
    </row>
    <row r="190" spans="1:9" x14ac:dyDescent="0.25">
      <c r="A190" s="29">
        <f t="shared" si="19"/>
        <v>181</v>
      </c>
      <c r="B190" s="30">
        <f t="shared" si="14"/>
        <v>48183</v>
      </c>
      <c r="C190" s="31">
        <f t="shared" si="20"/>
        <v>0</v>
      </c>
      <c r="D190" s="31">
        <f t="shared" si="15"/>
        <v>543.48952298273025</v>
      </c>
      <c r="E190" s="31">
        <f>IF(C190&gt;0,Summary!$B$4,0)</f>
        <v>0</v>
      </c>
      <c r="F190" s="32">
        <f t="shared" si="16"/>
        <v>543.48952298273025</v>
      </c>
      <c r="G190" s="32">
        <f t="shared" si="17"/>
        <v>0</v>
      </c>
      <c r="H190" s="32">
        <f t="shared" si="18"/>
        <v>0</v>
      </c>
      <c r="I190" s="32">
        <f>(IF(A190&lt;&gt;"",SUM($G$10:G190),""))</f>
        <v>4517.8713509555937</v>
      </c>
    </row>
    <row r="191" spans="1:9" x14ac:dyDescent="0.25">
      <c r="A191" s="29">
        <f t="shared" si="19"/>
        <v>182</v>
      </c>
      <c r="B191" s="30">
        <f t="shared" si="14"/>
        <v>48214</v>
      </c>
      <c r="C191" s="31">
        <f t="shared" si="20"/>
        <v>0</v>
      </c>
      <c r="D191" s="31">
        <f t="shared" si="15"/>
        <v>543.48952298273025</v>
      </c>
      <c r="E191" s="31">
        <f>IF(C191&gt;0,Summary!$B$4,0)</f>
        <v>0</v>
      </c>
      <c r="F191" s="32">
        <f t="shared" si="16"/>
        <v>543.48952298273025</v>
      </c>
      <c r="G191" s="32">
        <f t="shared" si="17"/>
        <v>0</v>
      </c>
      <c r="H191" s="32">
        <f t="shared" si="18"/>
        <v>0</v>
      </c>
      <c r="I191" s="32">
        <f>(IF(A191&lt;&gt;"",SUM($G$10:G191),""))</f>
        <v>4517.8713509555937</v>
      </c>
    </row>
    <row r="192" spans="1:9" x14ac:dyDescent="0.25">
      <c r="A192" s="29">
        <f t="shared" si="19"/>
        <v>183</v>
      </c>
      <c r="B192" s="30">
        <f t="shared" si="14"/>
        <v>48245</v>
      </c>
      <c r="C192" s="31">
        <f t="shared" si="20"/>
        <v>0</v>
      </c>
      <c r="D192" s="31">
        <f t="shared" si="15"/>
        <v>543.48952298273025</v>
      </c>
      <c r="E192" s="31">
        <f>IF(C192&gt;0,Summary!$B$4,0)</f>
        <v>0</v>
      </c>
      <c r="F192" s="32">
        <f t="shared" si="16"/>
        <v>543.48952298273025</v>
      </c>
      <c r="G192" s="32">
        <f t="shared" si="17"/>
        <v>0</v>
      </c>
      <c r="H192" s="32">
        <f t="shared" si="18"/>
        <v>0</v>
      </c>
      <c r="I192" s="32">
        <f>(IF(A192&lt;&gt;"",SUM($G$10:G192),""))</f>
        <v>4517.8713509555937</v>
      </c>
    </row>
    <row r="193" spans="1:9" x14ac:dyDescent="0.25">
      <c r="A193" s="29">
        <f t="shared" si="19"/>
        <v>184</v>
      </c>
      <c r="B193" s="30">
        <f t="shared" si="14"/>
        <v>48274</v>
      </c>
      <c r="C193" s="31">
        <f t="shared" si="20"/>
        <v>0</v>
      </c>
      <c r="D193" s="31">
        <f t="shared" si="15"/>
        <v>543.48952298273025</v>
      </c>
      <c r="E193" s="31">
        <f>IF(C193&gt;0,Summary!$B$4,0)</f>
        <v>0</v>
      </c>
      <c r="F193" s="32">
        <f t="shared" si="16"/>
        <v>543.48952298273025</v>
      </c>
      <c r="G193" s="32">
        <f t="shared" si="17"/>
        <v>0</v>
      </c>
      <c r="H193" s="32">
        <f t="shared" si="18"/>
        <v>0</v>
      </c>
      <c r="I193" s="32">
        <f>(IF(A193&lt;&gt;"",SUM($G$10:G193),""))</f>
        <v>4517.8713509555937</v>
      </c>
    </row>
    <row r="194" spans="1:9" x14ac:dyDescent="0.25">
      <c r="A194" s="29">
        <f t="shared" si="19"/>
        <v>185</v>
      </c>
      <c r="B194" s="30">
        <f t="shared" si="14"/>
        <v>48305</v>
      </c>
      <c r="C194" s="31">
        <f t="shared" si="20"/>
        <v>0</v>
      </c>
      <c r="D194" s="31">
        <f t="shared" si="15"/>
        <v>543.48952298273025</v>
      </c>
      <c r="E194" s="31">
        <f>IF(C194&gt;0,Summary!$B$4,0)</f>
        <v>0</v>
      </c>
      <c r="F194" s="32">
        <f t="shared" si="16"/>
        <v>543.48952298273025</v>
      </c>
      <c r="G194" s="32">
        <f t="shared" si="17"/>
        <v>0</v>
      </c>
      <c r="H194" s="32">
        <f t="shared" si="18"/>
        <v>0</v>
      </c>
      <c r="I194" s="32">
        <f>(IF(A194&lt;&gt;"",SUM($G$10:G194),""))</f>
        <v>4517.8713509555937</v>
      </c>
    </row>
    <row r="195" spans="1:9" x14ac:dyDescent="0.25">
      <c r="A195" s="29">
        <f t="shared" si="19"/>
        <v>186</v>
      </c>
      <c r="B195" s="30">
        <f t="shared" si="14"/>
        <v>48335</v>
      </c>
      <c r="C195" s="31">
        <f t="shared" si="20"/>
        <v>0</v>
      </c>
      <c r="D195" s="31">
        <f t="shared" si="15"/>
        <v>543.48952298273025</v>
      </c>
      <c r="E195" s="31">
        <f>IF(C195&gt;0,Summary!$B$4,0)</f>
        <v>0</v>
      </c>
      <c r="F195" s="32">
        <f t="shared" si="16"/>
        <v>543.48952298273025</v>
      </c>
      <c r="G195" s="32">
        <f t="shared" si="17"/>
        <v>0</v>
      </c>
      <c r="H195" s="32">
        <f t="shared" si="18"/>
        <v>0</v>
      </c>
      <c r="I195" s="32">
        <f>(IF(A195&lt;&gt;"",SUM($G$10:G195),""))</f>
        <v>4517.8713509555937</v>
      </c>
    </row>
    <row r="196" spans="1:9" x14ac:dyDescent="0.25">
      <c r="A196" s="29">
        <f t="shared" si="19"/>
        <v>187</v>
      </c>
      <c r="B196" s="30">
        <f t="shared" si="14"/>
        <v>48366</v>
      </c>
      <c r="C196" s="31">
        <f t="shared" si="20"/>
        <v>0</v>
      </c>
      <c r="D196" s="31">
        <f t="shared" si="15"/>
        <v>543.48952298273025</v>
      </c>
      <c r="E196" s="31">
        <f>IF(C196&gt;0,Summary!$B$4,0)</f>
        <v>0</v>
      </c>
      <c r="F196" s="32">
        <f t="shared" si="16"/>
        <v>543.48952298273025</v>
      </c>
      <c r="G196" s="32">
        <f t="shared" si="17"/>
        <v>0</v>
      </c>
      <c r="H196" s="32">
        <f t="shared" si="18"/>
        <v>0</v>
      </c>
      <c r="I196" s="32">
        <f>(IF(A196&lt;&gt;"",SUM($G$10:G196),""))</f>
        <v>4517.8713509555937</v>
      </c>
    </row>
    <row r="197" spans="1:9" x14ac:dyDescent="0.25">
      <c r="A197" s="29">
        <f t="shared" si="19"/>
        <v>188</v>
      </c>
      <c r="B197" s="30">
        <f t="shared" si="14"/>
        <v>48396</v>
      </c>
      <c r="C197" s="31">
        <f t="shared" si="20"/>
        <v>0</v>
      </c>
      <c r="D197" s="31">
        <f t="shared" si="15"/>
        <v>543.48952298273025</v>
      </c>
      <c r="E197" s="31">
        <f>IF(C197&gt;0,Summary!$B$4,0)</f>
        <v>0</v>
      </c>
      <c r="F197" s="32">
        <f t="shared" si="16"/>
        <v>543.48952298273025</v>
      </c>
      <c r="G197" s="32">
        <f t="shared" si="17"/>
        <v>0</v>
      </c>
      <c r="H197" s="32">
        <f t="shared" si="18"/>
        <v>0</v>
      </c>
      <c r="I197" s="32">
        <f>(IF(A197&lt;&gt;"",SUM($G$10:G197),""))</f>
        <v>4517.8713509555937</v>
      </c>
    </row>
    <row r="198" spans="1:9" x14ac:dyDescent="0.25">
      <c r="A198" s="29">
        <f t="shared" si="19"/>
        <v>189</v>
      </c>
      <c r="B198" s="30">
        <f t="shared" si="14"/>
        <v>48427</v>
      </c>
      <c r="C198" s="31">
        <f t="shared" si="20"/>
        <v>0</v>
      </c>
      <c r="D198" s="31">
        <f t="shared" si="15"/>
        <v>543.48952298273025</v>
      </c>
      <c r="E198" s="31">
        <f>IF(C198&gt;0,Summary!$B$4,0)</f>
        <v>0</v>
      </c>
      <c r="F198" s="32">
        <f t="shared" si="16"/>
        <v>543.48952298273025</v>
      </c>
      <c r="G198" s="32">
        <f t="shared" si="17"/>
        <v>0</v>
      </c>
      <c r="H198" s="32">
        <f t="shared" si="18"/>
        <v>0</v>
      </c>
      <c r="I198" s="32">
        <f>(IF(A198&lt;&gt;"",SUM($G$10:G198),""))</f>
        <v>4517.8713509555937</v>
      </c>
    </row>
    <row r="199" spans="1:9" x14ac:dyDescent="0.25">
      <c r="A199" s="29">
        <f t="shared" si="19"/>
        <v>190</v>
      </c>
      <c r="B199" s="30">
        <f t="shared" si="14"/>
        <v>48458</v>
      </c>
      <c r="C199" s="31">
        <f t="shared" si="20"/>
        <v>0</v>
      </c>
      <c r="D199" s="31">
        <f t="shared" si="15"/>
        <v>543.48952298273025</v>
      </c>
      <c r="E199" s="31">
        <f>IF(C199&gt;0,Summary!$B$4,0)</f>
        <v>0</v>
      </c>
      <c r="F199" s="32">
        <f t="shared" si="16"/>
        <v>543.48952298273025</v>
      </c>
      <c r="G199" s="32">
        <f t="shared" si="17"/>
        <v>0</v>
      </c>
      <c r="H199" s="32">
        <f t="shared" si="18"/>
        <v>0</v>
      </c>
      <c r="I199" s="32">
        <f>(IF(A199&lt;&gt;"",SUM($G$10:G199),""))</f>
        <v>4517.8713509555937</v>
      </c>
    </row>
    <row r="200" spans="1:9" x14ac:dyDescent="0.25">
      <c r="A200" s="29">
        <f t="shared" si="19"/>
        <v>191</v>
      </c>
      <c r="B200" s="30">
        <f t="shared" si="14"/>
        <v>48488</v>
      </c>
      <c r="C200" s="31">
        <f t="shared" si="20"/>
        <v>0</v>
      </c>
      <c r="D200" s="31">
        <f t="shared" si="15"/>
        <v>543.48952298273025</v>
      </c>
      <c r="E200" s="31">
        <f>IF(C200&gt;0,Summary!$B$4,0)</f>
        <v>0</v>
      </c>
      <c r="F200" s="32">
        <f t="shared" si="16"/>
        <v>543.48952298273025</v>
      </c>
      <c r="G200" s="32">
        <f t="shared" si="17"/>
        <v>0</v>
      </c>
      <c r="H200" s="32">
        <f t="shared" si="18"/>
        <v>0</v>
      </c>
      <c r="I200" s="32">
        <f>(IF(A200&lt;&gt;"",SUM($G$10:G200),""))</f>
        <v>4517.8713509555937</v>
      </c>
    </row>
    <row r="201" spans="1:9" x14ac:dyDescent="0.25">
      <c r="A201" s="29">
        <f t="shared" si="19"/>
        <v>192</v>
      </c>
      <c r="B201" s="30">
        <f t="shared" si="14"/>
        <v>48519</v>
      </c>
      <c r="C201" s="31">
        <f t="shared" si="20"/>
        <v>0</v>
      </c>
      <c r="D201" s="31">
        <f t="shared" si="15"/>
        <v>543.48952298273025</v>
      </c>
      <c r="E201" s="31">
        <f>IF(C201&gt;0,Summary!$B$4,0)</f>
        <v>0</v>
      </c>
      <c r="F201" s="32">
        <f t="shared" si="16"/>
        <v>543.48952298273025</v>
      </c>
      <c r="G201" s="32">
        <f t="shared" si="17"/>
        <v>0</v>
      </c>
      <c r="H201" s="32">
        <f t="shared" si="18"/>
        <v>0</v>
      </c>
      <c r="I201" s="32">
        <f>(IF(A201&lt;&gt;"",SUM($G$10:G201),""))</f>
        <v>4517.8713509555937</v>
      </c>
    </row>
    <row r="202" spans="1:9" x14ac:dyDescent="0.25">
      <c r="A202" s="29">
        <f t="shared" si="19"/>
        <v>193</v>
      </c>
      <c r="B202" s="30">
        <f t="shared" ref="B202:B265" si="21">IF(A202&lt;&gt;"",DATE(YEAR(LoanStartDate),MONTH(LoanStartDate)+A202*12/PaymentsPerYear,DAY(LoanStartDate)),"")</f>
        <v>48549</v>
      </c>
      <c r="C202" s="31">
        <f t="shared" si="20"/>
        <v>0</v>
      </c>
      <c r="D202" s="31">
        <f t="shared" ref="D202:D265" si="22">IF(A202&lt;&gt;"",ScheduledPayment,"")</f>
        <v>543.48952298273025</v>
      </c>
      <c r="E202" s="31">
        <f>IF(C202&gt;0,Summary!$B$4,0)</f>
        <v>0</v>
      </c>
      <c r="F202" s="32">
        <f t="shared" ref="F202:F265" si="23">IF(A202&lt;&gt;"",$D$10:$D$371+$E$10:$E$371-$G$10:$G$371,"")</f>
        <v>543.48952298273025</v>
      </c>
      <c r="G202" s="32">
        <f t="shared" ref="G202:G265" si="24">IF(A202&lt;&gt;"",$C$10:$C$371*(InterestRate/PaymentsPerYear),"")</f>
        <v>0</v>
      </c>
      <c r="H202" s="32">
        <f t="shared" ref="H202:H265" si="25">IF(AND(A202&lt;&gt;"",$D$10:$D$371+$E$10:$E$371&lt;$C$10:$C$371),$C$10:$C$371-$F$10:$F$371,IF(A202&lt;&gt;"",0,""))</f>
        <v>0</v>
      </c>
      <c r="I202" s="32">
        <f>(IF(A202&lt;&gt;"",SUM($G$10:G202),""))</f>
        <v>4517.8713509555937</v>
      </c>
    </row>
    <row r="203" spans="1:9" x14ac:dyDescent="0.25">
      <c r="A203" s="29">
        <f t="shared" si="19"/>
        <v>194</v>
      </c>
      <c r="B203" s="30">
        <f t="shared" si="21"/>
        <v>48580</v>
      </c>
      <c r="C203" s="31">
        <f t="shared" si="20"/>
        <v>0</v>
      </c>
      <c r="D203" s="31">
        <f t="shared" si="22"/>
        <v>543.48952298273025</v>
      </c>
      <c r="E203" s="31">
        <f>IF(C203&gt;0,Summary!$B$4,0)</f>
        <v>0</v>
      </c>
      <c r="F203" s="32">
        <f t="shared" si="23"/>
        <v>543.48952298273025</v>
      </c>
      <c r="G203" s="32">
        <f t="shared" si="24"/>
        <v>0</v>
      </c>
      <c r="H203" s="32">
        <f t="shared" si="25"/>
        <v>0</v>
      </c>
      <c r="I203" s="32">
        <f>(IF(A203&lt;&gt;"",SUM($G$10:G203),""))</f>
        <v>4517.8713509555937</v>
      </c>
    </row>
    <row r="204" spans="1:9" x14ac:dyDescent="0.25">
      <c r="A204" s="29">
        <f t="shared" ref="A204:A267" si="26">A203+1</f>
        <v>195</v>
      </c>
      <c r="B204" s="30">
        <f t="shared" si="21"/>
        <v>48611</v>
      </c>
      <c r="C204" s="31">
        <f t="shared" ref="C204:C267" si="27">IF(B204&lt;&gt;"",H203,"")</f>
        <v>0</v>
      </c>
      <c r="D204" s="31">
        <f t="shared" si="22"/>
        <v>543.48952298273025</v>
      </c>
      <c r="E204" s="31">
        <f>IF(C204&gt;0,Summary!$B$4,0)</f>
        <v>0</v>
      </c>
      <c r="F204" s="32">
        <f t="shared" si="23"/>
        <v>543.48952298273025</v>
      </c>
      <c r="G204" s="32">
        <f t="shared" si="24"/>
        <v>0</v>
      </c>
      <c r="H204" s="32">
        <f t="shared" si="25"/>
        <v>0</v>
      </c>
      <c r="I204" s="32">
        <f>(IF(A204&lt;&gt;"",SUM($G$10:G204),""))</f>
        <v>4517.8713509555937</v>
      </c>
    </row>
    <row r="205" spans="1:9" x14ac:dyDescent="0.25">
      <c r="A205" s="29">
        <f t="shared" si="26"/>
        <v>196</v>
      </c>
      <c r="B205" s="30">
        <f t="shared" si="21"/>
        <v>48639</v>
      </c>
      <c r="C205" s="31">
        <f t="shared" si="27"/>
        <v>0</v>
      </c>
      <c r="D205" s="31">
        <f t="shared" si="22"/>
        <v>543.48952298273025</v>
      </c>
      <c r="E205" s="31">
        <f>IF(C205&gt;0,Summary!$B$4,0)</f>
        <v>0</v>
      </c>
      <c r="F205" s="32">
        <f t="shared" si="23"/>
        <v>543.48952298273025</v>
      </c>
      <c r="G205" s="32">
        <f t="shared" si="24"/>
        <v>0</v>
      </c>
      <c r="H205" s="32">
        <f t="shared" si="25"/>
        <v>0</v>
      </c>
      <c r="I205" s="32">
        <f>(IF(A205&lt;&gt;"",SUM($G$10:G205),""))</f>
        <v>4517.8713509555937</v>
      </c>
    </row>
    <row r="206" spans="1:9" x14ac:dyDescent="0.25">
      <c r="A206" s="29">
        <f t="shared" si="26"/>
        <v>197</v>
      </c>
      <c r="B206" s="30">
        <f t="shared" si="21"/>
        <v>48670</v>
      </c>
      <c r="C206" s="31">
        <f t="shared" si="27"/>
        <v>0</v>
      </c>
      <c r="D206" s="31">
        <f t="shared" si="22"/>
        <v>543.48952298273025</v>
      </c>
      <c r="E206" s="31">
        <f>IF(C206&gt;0,Summary!$B$4,0)</f>
        <v>0</v>
      </c>
      <c r="F206" s="32">
        <f t="shared" si="23"/>
        <v>543.48952298273025</v>
      </c>
      <c r="G206" s="32">
        <f t="shared" si="24"/>
        <v>0</v>
      </c>
      <c r="H206" s="32">
        <f t="shared" si="25"/>
        <v>0</v>
      </c>
      <c r="I206" s="32">
        <f>(IF(A206&lt;&gt;"",SUM($G$10:G206),""))</f>
        <v>4517.8713509555937</v>
      </c>
    </row>
    <row r="207" spans="1:9" x14ac:dyDescent="0.25">
      <c r="A207" s="29">
        <f t="shared" si="26"/>
        <v>198</v>
      </c>
      <c r="B207" s="30">
        <f t="shared" si="21"/>
        <v>48700</v>
      </c>
      <c r="C207" s="31">
        <f t="shared" si="27"/>
        <v>0</v>
      </c>
      <c r="D207" s="31">
        <f t="shared" si="22"/>
        <v>543.48952298273025</v>
      </c>
      <c r="E207" s="31">
        <f>IF(C207&gt;0,Summary!$B$4,0)</f>
        <v>0</v>
      </c>
      <c r="F207" s="32">
        <f t="shared" si="23"/>
        <v>543.48952298273025</v>
      </c>
      <c r="G207" s="32">
        <f t="shared" si="24"/>
        <v>0</v>
      </c>
      <c r="H207" s="32">
        <f t="shared" si="25"/>
        <v>0</v>
      </c>
      <c r="I207" s="32">
        <f>(IF(A207&lt;&gt;"",SUM($G$10:G207),""))</f>
        <v>4517.8713509555937</v>
      </c>
    </row>
    <row r="208" spans="1:9" x14ac:dyDescent="0.25">
      <c r="A208" s="29">
        <f t="shared" si="26"/>
        <v>199</v>
      </c>
      <c r="B208" s="30">
        <f t="shared" si="21"/>
        <v>48731</v>
      </c>
      <c r="C208" s="31">
        <f t="shared" si="27"/>
        <v>0</v>
      </c>
      <c r="D208" s="31">
        <f t="shared" si="22"/>
        <v>543.48952298273025</v>
      </c>
      <c r="E208" s="31">
        <f>IF(C208&gt;0,Summary!$B$4,0)</f>
        <v>0</v>
      </c>
      <c r="F208" s="32">
        <f t="shared" si="23"/>
        <v>543.48952298273025</v>
      </c>
      <c r="G208" s="32">
        <f t="shared" si="24"/>
        <v>0</v>
      </c>
      <c r="H208" s="32">
        <f t="shared" si="25"/>
        <v>0</v>
      </c>
      <c r="I208" s="32">
        <f>(IF(A208&lt;&gt;"",SUM($G$10:G208),""))</f>
        <v>4517.8713509555937</v>
      </c>
    </row>
    <row r="209" spans="1:9" x14ac:dyDescent="0.25">
      <c r="A209" s="29">
        <f t="shared" si="26"/>
        <v>200</v>
      </c>
      <c r="B209" s="30">
        <f t="shared" si="21"/>
        <v>48761</v>
      </c>
      <c r="C209" s="31">
        <f t="shared" si="27"/>
        <v>0</v>
      </c>
      <c r="D209" s="31">
        <f t="shared" si="22"/>
        <v>543.48952298273025</v>
      </c>
      <c r="E209" s="31">
        <f>IF(C209&gt;0,Summary!$B$4,0)</f>
        <v>0</v>
      </c>
      <c r="F209" s="32">
        <f t="shared" si="23"/>
        <v>543.48952298273025</v>
      </c>
      <c r="G209" s="32">
        <f t="shared" si="24"/>
        <v>0</v>
      </c>
      <c r="H209" s="32">
        <f t="shared" si="25"/>
        <v>0</v>
      </c>
      <c r="I209" s="32">
        <f>(IF(A209&lt;&gt;"",SUM($G$10:G209),""))</f>
        <v>4517.8713509555937</v>
      </c>
    </row>
    <row r="210" spans="1:9" x14ac:dyDescent="0.25">
      <c r="A210" s="29">
        <f t="shared" si="26"/>
        <v>201</v>
      </c>
      <c r="B210" s="30">
        <f t="shared" si="21"/>
        <v>48792</v>
      </c>
      <c r="C210" s="31">
        <f t="shared" si="27"/>
        <v>0</v>
      </c>
      <c r="D210" s="31">
        <f t="shared" si="22"/>
        <v>543.48952298273025</v>
      </c>
      <c r="E210" s="31">
        <f>IF(C210&gt;0,Summary!$B$4,0)</f>
        <v>0</v>
      </c>
      <c r="F210" s="32">
        <f t="shared" si="23"/>
        <v>543.48952298273025</v>
      </c>
      <c r="G210" s="32">
        <f t="shared" si="24"/>
        <v>0</v>
      </c>
      <c r="H210" s="32">
        <f t="shared" si="25"/>
        <v>0</v>
      </c>
      <c r="I210" s="32">
        <f>(IF(A210&lt;&gt;"",SUM($G$10:G210),""))</f>
        <v>4517.8713509555937</v>
      </c>
    </row>
    <row r="211" spans="1:9" x14ac:dyDescent="0.25">
      <c r="A211" s="29">
        <f t="shared" si="26"/>
        <v>202</v>
      </c>
      <c r="B211" s="30">
        <f t="shared" si="21"/>
        <v>48823</v>
      </c>
      <c r="C211" s="31">
        <f t="shared" si="27"/>
        <v>0</v>
      </c>
      <c r="D211" s="31">
        <f t="shared" si="22"/>
        <v>543.48952298273025</v>
      </c>
      <c r="E211" s="31">
        <f>IF(C211&gt;0,Summary!$B$4,0)</f>
        <v>0</v>
      </c>
      <c r="F211" s="32">
        <f t="shared" si="23"/>
        <v>543.48952298273025</v>
      </c>
      <c r="G211" s="32">
        <f t="shared" si="24"/>
        <v>0</v>
      </c>
      <c r="H211" s="32">
        <f t="shared" si="25"/>
        <v>0</v>
      </c>
      <c r="I211" s="32">
        <f>(IF(A211&lt;&gt;"",SUM($G$10:G211),""))</f>
        <v>4517.8713509555937</v>
      </c>
    </row>
    <row r="212" spans="1:9" x14ac:dyDescent="0.25">
      <c r="A212" s="29">
        <f t="shared" si="26"/>
        <v>203</v>
      </c>
      <c r="B212" s="30">
        <f t="shared" si="21"/>
        <v>48853</v>
      </c>
      <c r="C212" s="31">
        <f t="shared" si="27"/>
        <v>0</v>
      </c>
      <c r="D212" s="31">
        <f t="shared" si="22"/>
        <v>543.48952298273025</v>
      </c>
      <c r="E212" s="31">
        <f>IF(C212&gt;0,Summary!$B$4,0)</f>
        <v>0</v>
      </c>
      <c r="F212" s="32">
        <f t="shared" si="23"/>
        <v>543.48952298273025</v>
      </c>
      <c r="G212" s="32">
        <f t="shared" si="24"/>
        <v>0</v>
      </c>
      <c r="H212" s="32">
        <f t="shared" si="25"/>
        <v>0</v>
      </c>
      <c r="I212" s="32">
        <f>(IF(A212&lt;&gt;"",SUM($G$10:G212),""))</f>
        <v>4517.8713509555937</v>
      </c>
    </row>
    <row r="213" spans="1:9" x14ac:dyDescent="0.25">
      <c r="A213" s="29">
        <f t="shared" si="26"/>
        <v>204</v>
      </c>
      <c r="B213" s="30">
        <f t="shared" si="21"/>
        <v>48884</v>
      </c>
      <c r="C213" s="31">
        <f t="shared" si="27"/>
        <v>0</v>
      </c>
      <c r="D213" s="31">
        <f t="shared" si="22"/>
        <v>543.48952298273025</v>
      </c>
      <c r="E213" s="31">
        <f>IF(C213&gt;0,Summary!$B$4,0)</f>
        <v>0</v>
      </c>
      <c r="F213" s="32">
        <f t="shared" si="23"/>
        <v>543.48952298273025</v>
      </c>
      <c r="G213" s="32">
        <f t="shared" si="24"/>
        <v>0</v>
      </c>
      <c r="H213" s="32">
        <f t="shared" si="25"/>
        <v>0</v>
      </c>
      <c r="I213" s="32">
        <f>(IF(A213&lt;&gt;"",SUM($G$10:G213),""))</f>
        <v>4517.8713509555937</v>
      </c>
    </row>
    <row r="214" spans="1:9" x14ac:dyDescent="0.25">
      <c r="A214" s="29">
        <f t="shared" si="26"/>
        <v>205</v>
      </c>
      <c r="B214" s="30">
        <f t="shared" si="21"/>
        <v>48914</v>
      </c>
      <c r="C214" s="31">
        <f t="shared" si="27"/>
        <v>0</v>
      </c>
      <c r="D214" s="31">
        <f t="shared" si="22"/>
        <v>543.48952298273025</v>
      </c>
      <c r="E214" s="31">
        <f>IF(C214&gt;0,Summary!$B$4,0)</f>
        <v>0</v>
      </c>
      <c r="F214" s="32">
        <f t="shared" si="23"/>
        <v>543.48952298273025</v>
      </c>
      <c r="G214" s="32">
        <f t="shared" si="24"/>
        <v>0</v>
      </c>
      <c r="H214" s="32">
        <f t="shared" si="25"/>
        <v>0</v>
      </c>
      <c r="I214" s="32">
        <f>(IF(A214&lt;&gt;"",SUM($G$10:G214),""))</f>
        <v>4517.8713509555937</v>
      </c>
    </row>
    <row r="215" spans="1:9" x14ac:dyDescent="0.25">
      <c r="A215" s="29">
        <f t="shared" si="26"/>
        <v>206</v>
      </c>
      <c r="B215" s="30">
        <f t="shared" si="21"/>
        <v>48945</v>
      </c>
      <c r="C215" s="31">
        <f t="shared" si="27"/>
        <v>0</v>
      </c>
      <c r="D215" s="31">
        <f t="shared" si="22"/>
        <v>543.48952298273025</v>
      </c>
      <c r="E215" s="31">
        <f>IF(C215&gt;0,Summary!$B$4,0)</f>
        <v>0</v>
      </c>
      <c r="F215" s="32">
        <f t="shared" si="23"/>
        <v>543.48952298273025</v>
      </c>
      <c r="G215" s="32">
        <f t="shared" si="24"/>
        <v>0</v>
      </c>
      <c r="H215" s="32">
        <f t="shared" si="25"/>
        <v>0</v>
      </c>
      <c r="I215" s="32">
        <f>(IF(A215&lt;&gt;"",SUM($G$10:G215),""))</f>
        <v>4517.8713509555937</v>
      </c>
    </row>
    <row r="216" spans="1:9" x14ac:dyDescent="0.25">
      <c r="A216" s="29">
        <f t="shared" si="26"/>
        <v>207</v>
      </c>
      <c r="B216" s="30">
        <f t="shared" si="21"/>
        <v>48976</v>
      </c>
      <c r="C216" s="31">
        <f t="shared" si="27"/>
        <v>0</v>
      </c>
      <c r="D216" s="31">
        <f t="shared" si="22"/>
        <v>543.48952298273025</v>
      </c>
      <c r="E216" s="31">
        <f>IF(C216&gt;0,Summary!$B$4,0)</f>
        <v>0</v>
      </c>
      <c r="F216" s="32">
        <f t="shared" si="23"/>
        <v>543.48952298273025</v>
      </c>
      <c r="G216" s="32">
        <f t="shared" si="24"/>
        <v>0</v>
      </c>
      <c r="H216" s="32">
        <f t="shared" si="25"/>
        <v>0</v>
      </c>
      <c r="I216" s="32">
        <f>(IF(A216&lt;&gt;"",SUM($G$10:G216),""))</f>
        <v>4517.8713509555937</v>
      </c>
    </row>
    <row r="217" spans="1:9" x14ac:dyDescent="0.25">
      <c r="A217" s="29">
        <f t="shared" si="26"/>
        <v>208</v>
      </c>
      <c r="B217" s="30">
        <f t="shared" si="21"/>
        <v>49004</v>
      </c>
      <c r="C217" s="31">
        <f t="shared" si="27"/>
        <v>0</v>
      </c>
      <c r="D217" s="31">
        <f t="shared" si="22"/>
        <v>543.48952298273025</v>
      </c>
      <c r="E217" s="31">
        <f>IF(C217&gt;0,Summary!$B$4,0)</f>
        <v>0</v>
      </c>
      <c r="F217" s="32">
        <f t="shared" si="23"/>
        <v>543.48952298273025</v>
      </c>
      <c r="G217" s="32">
        <f t="shared" si="24"/>
        <v>0</v>
      </c>
      <c r="H217" s="32">
        <f t="shared" si="25"/>
        <v>0</v>
      </c>
      <c r="I217" s="32">
        <f>(IF(A217&lt;&gt;"",SUM($G$10:G217),""))</f>
        <v>4517.8713509555937</v>
      </c>
    </row>
    <row r="218" spans="1:9" x14ac:dyDescent="0.25">
      <c r="A218" s="29">
        <f t="shared" si="26"/>
        <v>209</v>
      </c>
      <c r="B218" s="30">
        <f t="shared" si="21"/>
        <v>49035</v>
      </c>
      <c r="C218" s="31">
        <f t="shared" si="27"/>
        <v>0</v>
      </c>
      <c r="D218" s="31">
        <f t="shared" si="22"/>
        <v>543.48952298273025</v>
      </c>
      <c r="E218" s="31">
        <f>IF(C218&gt;0,Summary!$B$4,0)</f>
        <v>0</v>
      </c>
      <c r="F218" s="32">
        <f t="shared" si="23"/>
        <v>543.48952298273025</v>
      </c>
      <c r="G218" s="32">
        <f t="shared" si="24"/>
        <v>0</v>
      </c>
      <c r="H218" s="32">
        <f t="shared" si="25"/>
        <v>0</v>
      </c>
      <c r="I218" s="32">
        <f>(IF(A218&lt;&gt;"",SUM($G$10:G218),""))</f>
        <v>4517.8713509555937</v>
      </c>
    </row>
    <row r="219" spans="1:9" x14ac:dyDescent="0.25">
      <c r="A219" s="29">
        <f t="shared" si="26"/>
        <v>210</v>
      </c>
      <c r="B219" s="30">
        <f t="shared" si="21"/>
        <v>49065</v>
      </c>
      <c r="C219" s="31">
        <f t="shared" si="27"/>
        <v>0</v>
      </c>
      <c r="D219" s="31">
        <f t="shared" si="22"/>
        <v>543.48952298273025</v>
      </c>
      <c r="E219" s="31">
        <f>IF(C219&gt;0,Summary!$B$4,0)</f>
        <v>0</v>
      </c>
      <c r="F219" s="32">
        <f t="shared" si="23"/>
        <v>543.48952298273025</v>
      </c>
      <c r="G219" s="32">
        <f t="shared" si="24"/>
        <v>0</v>
      </c>
      <c r="H219" s="32">
        <f t="shared" si="25"/>
        <v>0</v>
      </c>
      <c r="I219" s="32">
        <f>(IF(A219&lt;&gt;"",SUM($G$10:G219),""))</f>
        <v>4517.8713509555937</v>
      </c>
    </row>
    <row r="220" spans="1:9" x14ac:dyDescent="0.25">
      <c r="A220" s="29">
        <f t="shared" si="26"/>
        <v>211</v>
      </c>
      <c r="B220" s="30">
        <f t="shared" si="21"/>
        <v>49096</v>
      </c>
      <c r="C220" s="31">
        <f t="shared" si="27"/>
        <v>0</v>
      </c>
      <c r="D220" s="31">
        <f t="shared" si="22"/>
        <v>543.48952298273025</v>
      </c>
      <c r="E220" s="31">
        <f>IF(C220&gt;0,Summary!$B$4,0)</f>
        <v>0</v>
      </c>
      <c r="F220" s="32">
        <f t="shared" si="23"/>
        <v>543.48952298273025</v>
      </c>
      <c r="G220" s="32">
        <f t="shared" si="24"/>
        <v>0</v>
      </c>
      <c r="H220" s="32">
        <f t="shared" si="25"/>
        <v>0</v>
      </c>
      <c r="I220" s="32">
        <f>(IF(A220&lt;&gt;"",SUM($G$10:G220),""))</f>
        <v>4517.8713509555937</v>
      </c>
    </row>
    <row r="221" spans="1:9" x14ac:dyDescent="0.25">
      <c r="A221" s="29">
        <f t="shared" si="26"/>
        <v>212</v>
      </c>
      <c r="B221" s="30">
        <f t="shared" si="21"/>
        <v>49126</v>
      </c>
      <c r="C221" s="31">
        <f t="shared" si="27"/>
        <v>0</v>
      </c>
      <c r="D221" s="31">
        <f t="shared" si="22"/>
        <v>543.48952298273025</v>
      </c>
      <c r="E221" s="31">
        <f>IF(C221&gt;0,Summary!$B$4,0)</f>
        <v>0</v>
      </c>
      <c r="F221" s="32">
        <f t="shared" si="23"/>
        <v>543.48952298273025</v>
      </c>
      <c r="G221" s="32">
        <f t="shared" si="24"/>
        <v>0</v>
      </c>
      <c r="H221" s="32">
        <f t="shared" si="25"/>
        <v>0</v>
      </c>
      <c r="I221" s="32">
        <f>(IF(A221&lt;&gt;"",SUM($G$10:G221),""))</f>
        <v>4517.8713509555937</v>
      </c>
    </row>
    <row r="222" spans="1:9" x14ac:dyDescent="0.25">
      <c r="A222" s="29">
        <f t="shared" si="26"/>
        <v>213</v>
      </c>
      <c r="B222" s="30">
        <f t="shared" si="21"/>
        <v>49157</v>
      </c>
      <c r="C222" s="31">
        <f t="shared" si="27"/>
        <v>0</v>
      </c>
      <c r="D222" s="31">
        <f t="shared" si="22"/>
        <v>543.48952298273025</v>
      </c>
      <c r="E222" s="31">
        <f>IF(C222&gt;0,Summary!$B$4,0)</f>
        <v>0</v>
      </c>
      <c r="F222" s="32">
        <f t="shared" si="23"/>
        <v>543.48952298273025</v>
      </c>
      <c r="G222" s="32">
        <f t="shared" si="24"/>
        <v>0</v>
      </c>
      <c r="H222" s="32">
        <f t="shared" si="25"/>
        <v>0</v>
      </c>
      <c r="I222" s="32">
        <f>(IF(A222&lt;&gt;"",SUM($G$10:G222),""))</f>
        <v>4517.8713509555937</v>
      </c>
    </row>
    <row r="223" spans="1:9" x14ac:dyDescent="0.25">
      <c r="A223" s="29">
        <f t="shared" si="26"/>
        <v>214</v>
      </c>
      <c r="B223" s="30">
        <f t="shared" si="21"/>
        <v>49188</v>
      </c>
      <c r="C223" s="31">
        <f t="shared" si="27"/>
        <v>0</v>
      </c>
      <c r="D223" s="31">
        <f t="shared" si="22"/>
        <v>543.48952298273025</v>
      </c>
      <c r="E223" s="31">
        <f>IF(C223&gt;0,Summary!$B$4,0)</f>
        <v>0</v>
      </c>
      <c r="F223" s="32">
        <f t="shared" si="23"/>
        <v>543.48952298273025</v>
      </c>
      <c r="G223" s="32">
        <f t="shared" si="24"/>
        <v>0</v>
      </c>
      <c r="H223" s="32">
        <f t="shared" si="25"/>
        <v>0</v>
      </c>
      <c r="I223" s="32">
        <f>(IF(A223&lt;&gt;"",SUM($G$10:G223),""))</f>
        <v>4517.8713509555937</v>
      </c>
    </row>
    <row r="224" spans="1:9" x14ac:dyDescent="0.25">
      <c r="A224" s="29">
        <f t="shared" si="26"/>
        <v>215</v>
      </c>
      <c r="B224" s="30">
        <f t="shared" si="21"/>
        <v>49218</v>
      </c>
      <c r="C224" s="31">
        <f t="shared" si="27"/>
        <v>0</v>
      </c>
      <c r="D224" s="31">
        <f t="shared" si="22"/>
        <v>543.48952298273025</v>
      </c>
      <c r="E224" s="31">
        <f>IF(C224&gt;0,Summary!$B$4,0)</f>
        <v>0</v>
      </c>
      <c r="F224" s="32">
        <f t="shared" si="23"/>
        <v>543.48952298273025</v>
      </c>
      <c r="G224" s="32">
        <f t="shared" si="24"/>
        <v>0</v>
      </c>
      <c r="H224" s="32">
        <f t="shared" si="25"/>
        <v>0</v>
      </c>
      <c r="I224" s="32">
        <f>(IF(A224&lt;&gt;"",SUM($G$10:G224),""))</f>
        <v>4517.8713509555937</v>
      </c>
    </row>
    <row r="225" spans="1:9" x14ac:dyDescent="0.25">
      <c r="A225" s="29">
        <f t="shared" si="26"/>
        <v>216</v>
      </c>
      <c r="B225" s="30">
        <f t="shared" si="21"/>
        <v>49249</v>
      </c>
      <c r="C225" s="31">
        <f t="shared" si="27"/>
        <v>0</v>
      </c>
      <c r="D225" s="31">
        <f t="shared" si="22"/>
        <v>543.48952298273025</v>
      </c>
      <c r="E225" s="31">
        <f>IF(C225&gt;0,Summary!$B$4,0)</f>
        <v>0</v>
      </c>
      <c r="F225" s="32">
        <f t="shared" si="23"/>
        <v>543.48952298273025</v>
      </c>
      <c r="G225" s="32">
        <f t="shared" si="24"/>
        <v>0</v>
      </c>
      <c r="H225" s="32">
        <f t="shared" si="25"/>
        <v>0</v>
      </c>
      <c r="I225" s="32">
        <f>(IF(A225&lt;&gt;"",SUM($G$10:G225),""))</f>
        <v>4517.8713509555937</v>
      </c>
    </row>
    <row r="226" spans="1:9" x14ac:dyDescent="0.25">
      <c r="A226" s="29">
        <f t="shared" si="26"/>
        <v>217</v>
      </c>
      <c r="B226" s="30">
        <f t="shared" si="21"/>
        <v>49279</v>
      </c>
      <c r="C226" s="31">
        <f t="shared" si="27"/>
        <v>0</v>
      </c>
      <c r="D226" s="31">
        <f t="shared" si="22"/>
        <v>543.48952298273025</v>
      </c>
      <c r="E226" s="31">
        <f>IF(C226&gt;0,Summary!$B$4,0)</f>
        <v>0</v>
      </c>
      <c r="F226" s="32">
        <f t="shared" si="23"/>
        <v>543.48952298273025</v>
      </c>
      <c r="G226" s="32">
        <f t="shared" si="24"/>
        <v>0</v>
      </c>
      <c r="H226" s="32">
        <f t="shared" si="25"/>
        <v>0</v>
      </c>
      <c r="I226" s="32">
        <f>(IF(A226&lt;&gt;"",SUM($G$10:G226),""))</f>
        <v>4517.8713509555937</v>
      </c>
    </row>
    <row r="227" spans="1:9" x14ac:dyDescent="0.25">
      <c r="A227" s="29">
        <f t="shared" si="26"/>
        <v>218</v>
      </c>
      <c r="B227" s="30">
        <f t="shared" si="21"/>
        <v>49310</v>
      </c>
      <c r="C227" s="31">
        <f t="shared" si="27"/>
        <v>0</v>
      </c>
      <c r="D227" s="31">
        <f t="shared" si="22"/>
        <v>543.48952298273025</v>
      </c>
      <c r="E227" s="31">
        <f>IF(C227&gt;0,Summary!$B$4,0)</f>
        <v>0</v>
      </c>
      <c r="F227" s="32">
        <f t="shared" si="23"/>
        <v>543.48952298273025</v>
      </c>
      <c r="G227" s="32">
        <f t="shared" si="24"/>
        <v>0</v>
      </c>
      <c r="H227" s="32">
        <f t="shared" si="25"/>
        <v>0</v>
      </c>
      <c r="I227" s="32">
        <f>(IF(A227&lt;&gt;"",SUM($G$10:G227),""))</f>
        <v>4517.8713509555937</v>
      </c>
    </row>
    <row r="228" spans="1:9" x14ac:dyDescent="0.25">
      <c r="A228" s="29">
        <f t="shared" si="26"/>
        <v>219</v>
      </c>
      <c r="B228" s="30">
        <f t="shared" si="21"/>
        <v>49341</v>
      </c>
      <c r="C228" s="31">
        <f t="shared" si="27"/>
        <v>0</v>
      </c>
      <c r="D228" s="31">
        <f t="shared" si="22"/>
        <v>543.48952298273025</v>
      </c>
      <c r="E228" s="31">
        <f>IF(C228&gt;0,Summary!$B$4,0)</f>
        <v>0</v>
      </c>
      <c r="F228" s="32">
        <f t="shared" si="23"/>
        <v>543.48952298273025</v>
      </c>
      <c r="G228" s="32">
        <f t="shared" si="24"/>
        <v>0</v>
      </c>
      <c r="H228" s="32">
        <f t="shared" si="25"/>
        <v>0</v>
      </c>
      <c r="I228" s="32">
        <f>(IF(A228&lt;&gt;"",SUM($G$10:G228),""))</f>
        <v>4517.8713509555937</v>
      </c>
    </row>
    <row r="229" spans="1:9" x14ac:dyDescent="0.25">
      <c r="A229" s="29">
        <f t="shared" si="26"/>
        <v>220</v>
      </c>
      <c r="B229" s="30">
        <f t="shared" si="21"/>
        <v>49369</v>
      </c>
      <c r="C229" s="31">
        <f t="shared" si="27"/>
        <v>0</v>
      </c>
      <c r="D229" s="31">
        <f t="shared" si="22"/>
        <v>543.48952298273025</v>
      </c>
      <c r="E229" s="31">
        <f>IF(C229&gt;0,Summary!$B$4,0)</f>
        <v>0</v>
      </c>
      <c r="F229" s="32">
        <f t="shared" si="23"/>
        <v>543.48952298273025</v>
      </c>
      <c r="G229" s="32">
        <f t="shared" si="24"/>
        <v>0</v>
      </c>
      <c r="H229" s="32">
        <f t="shared" si="25"/>
        <v>0</v>
      </c>
      <c r="I229" s="32">
        <f>(IF(A229&lt;&gt;"",SUM($G$10:G229),""))</f>
        <v>4517.8713509555937</v>
      </c>
    </row>
    <row r="230" spans="1:9" x14ac:dyDescent="0.25">
      <c r="A230" s="29">
        <f t="shared" si="26"/>
        <v>221</v>
      </c>
      <c r="B230" s="30">
        <f t="shared" si="21"/>
        <v>49400</v>
      </c>
      <c r="C230" s="31">
        <f t="shared" si="27"/>
        <v>0</v>
      </c>
      <c r="D230" s="31">
        <f t="shared" si="22"/>
        <v>543.48952298273025</v>
      </c>
      <c r="E230" s="31">
        <f>IF(C230&gt;0,Summary!$B$4,0)</f>
        <v>0</v>
      </c>
      <c r="F230" s="32">
        <f t="shared" si="23"/>
        <v>543.48952298273025</v>
      </c>
      <c r="G230" s="32">
        <f t="shared" si="24"/>
        <v>0</v>
      </c>
      <c r="H230" s="32">
        <f t="shared" si="25"/>
        <v>0</v>
      </c>
      <c r="I230" s="32">
        <f>(IF(A230&lt;&gt;"",SUM($G$10:G230),""))</f>
        <v>4517.8713509555937</v>
      </c>
    </row>
    <row r="231" spans="1:9" x14ac:dyDescent="0.25">
      <c r="A231" s="29">
        <f t="shared" si="26"/>
        <v>222</v>
      </c>
      <c r="B231" s="30">
        <f t="shared" si="21"/>
        <v>49430</v>
      </c>
      <c r="C231" s="31">
        <f t="shared" si="27"/>
        <v>0</v>
      </c>
      <c r="D231" s="31">
        <f t="shared" si="22"/>
        <v>543.48952298273025</v>
      </c>
      <c r="E231" s="31">
        <f>IF(C231&gt;0,Summary!$B$4,0)</f>
        <v>0</v>
      </c>
      <c r="F231" s="32">
        <f t="shared" si="23"/>
        <v>543.48952298273025</v>
      </c>
      <c r="G231" s="32">
        <f t="shared" si="24"/>
        <v>0</v>
      </c>
      <c r="H231" s="32">
        <f t="shared" si="25"/>
        <v>0</v>
      </c>
      <c r="I231" s="32">
        <f>(IF(A231&lt;&gt;"",SUM($G$10:G231),""))</f>
        <v>4517.8713509555937</v>
      </c>
    </row>
    <row r="232" spans="1:9" x14ac:dyDescent="0.25">
      <c r="A232" s="29">
        <f t="shared" si="26"/>
        <v>223</v>
      </c>
      <c r="B232" s="30">
        <f t="shared" si="21"/>
        <v>49461</v>
      </c>
      <c r="C232" s="31">
        <f t="shared" si="27"/>
        <v>0</v>
      </c>
      <c r="D232" s="31">
        <f t="shared" si="22"/>
        <v>543.48952298273025</v>
      </c>
      <c r="E232" s="31">
        <f>IF(C232&gt;0,Summary!$B$4,0)</f>
        <v>0</v>
      </c>
      <c r="F232" s="32">
        <f t="shared" si="23"/>
        <v>543.48952298273025</v>
      </c>
      <c r="G232" s="32">
        <f t="shared" si="24"/>
        <v>0</v>
      </c>
      <c r="H232" s="32">
        <f t="shared" si="25"/>
        <v>0</v>
      </c>
      <c r="I232" s="32">
        <f>(IF(A232&lt;&gt;"",SUM($G$10:G232),""))</f>
        <v>4517.8713509555937</v>
      </c>
    </row>
    <row r="233" spans="1:9" x14ac:dyDescent="0.25">
      <c r="A233" s="29">
        <f t="shared" si="26"/>
        <v>224</v>
      </c>
      <c r="B233" s="30">
        <f t="shared" si="21"/>
        <v>49491</v>
      </c>
      <c r="C233" s="31">
        <f t="shared" si="27"/>
        <v>0</v>
      </c>
      <c r="D233" s="31">
        <f t="shared" si="22"/>
        <v>543.48952298273025</v>
      </c>
      <c r="E233" s="31">
        <f>IF(C233&gt;0,Summary!$B$4,0)</f>
        <v>0</v>
      </c>
      <c r="F233" s="32">
        <f t="shared" si="23"/>
        <v>543.48952298273025</v>
      </c>
      <c r="G233" s="32">
        <f t="shared" si="24"/>
        <v>0</v>
      </c>
      <c r="H233" s="32">
        <f t="shared" si="25"/>
        <v>0</v>
      </c>
      <c r="I233" s="32">
        <f>(IF(A233&lt;&gt;"",SUM($G$10:G233),""))</f>
        <v>4517.8713509555937</v>
      </c>
    </row>
    <row r="234" spans="1:9" x14ac:dyDescent="0.25">
      <c r="A234" s="29">
        <f t="shared" si="26"/>
        <v>225</v>
      </c>
      <c r="B234" s="30">
        <f t="shared" si="21"/>
        <v>49522</v>
      </c>
      <c r="C234" s="31">
        <f t="shared" si="27"/>
        <v>0</v>
      </c>
      <c r="D234" s="31">
        <f t="shared" si="22"/>
        <v>543.48952298273025</v>
      </c>
      <c r="E234" s="31">
        <f>IF(C234&gt;0,Summary!$B$4,0)</f>
        <v>0</v>
      </c>
      <c r="F234" s="32">
        <f t="shared" si="23"/>
        <v>543.48952298273025</v>
      </c>
      <c r="G234" s="32">
        <f t="shared" si="24"/>
        <v>0</v>
      </c>
      <c r="H234" s="32">
        <f t="shared" si="25"/>
        <v>0</v>
      </c>
      <c r="I234" s="32">
        <f>(IF(A234&lt;&gt;"",SUM($G$10:G234),""))</f>
        <v>4517.8713509555937</v>
      </c>
    </row>
    <row r="235" spans="1:9" x14ac:dyDescent="0.25">
      <c r="A235" s="29">
        <f t="shared" si="26"/>
        <v>226</v>
      </c>
      <c r="B235" s="30">
        <f t="shared" si="21"/>
        <v>49553</v>
      </c>
      <c r="C235" s="31">
        <f t="shared" si="27"/>
        <v>0</v>
      </c>
      <c r="D235" s="31">
        <f t="shared" si="22"/>
        <v>543.48952298273025</v>
      </c>
      <c r="E235" s="31">
        <f>IF(C235&gt;0,Summary!$B$4,0)</f>
        <v>0</v>
      </c>
      <c r="F235" s="32">
        <f t="shared" si="23"/>
        <v>543.48952298273025</v>
      </c>
      <c r="G235" s="32">
        <f t="shared" si="24"/>
        <v>0</v>
      </c>
      <c r="H235" s="32">
        <f t="shared" si="25"/>
        <v>0</v>
      </c>
      <c r="I235" s="32">
        <f>(IF(A235&lt;&gt;"",SUM($G$10:G235),""))</f>
        <v>4517.8713509555937</v>
      </c>
    </row>
    <row r="236" spans="1:9" x14ac:dyDescent="0.25">
      <c r="A236" s="29">
        <f t="shared" si="26"/>
        <v>227</v>
      </c>
      <c r="B236" s="30">
        <f t="shared" si="21"/>
        <v>49583</v>
      </c>
      <c r="C236" s="31">
        <f t="shared" si="27"/>
        <v>0</v>
      </c>
      <c r="D236" s="31">
        <f t="shared" si="22"/>
        <v>543.48952298273025</v>
      </c>
      <c r="E236" s="31">
        <f>IF(C236&gt;0,Summary!$B$4,0)</f>
        <v>0</v>
      </c>
      <c r="F236" s="32">
        <f t="shared" si="23"/>
        <v>543.48952298273025</v>
      </c>
      <c r="G236" s="32">
        <f t="shared" si="24"/>
        <v>0</v>
      </c>
      <c r="H236" s="32">
        <f t="shared" si="25"/>
        <v>0</v>
      </c>
      <c r="I236" s="32">
        <f>(IF(A236&lt;&gt;"",SUM($G$10:G236),""))</f>
        <v>4517.8713509555937</v>
      </c>
    </row>
    <row r="237" spans="1:9" x14ac:dyDescent="0.25">
      <c r="A237" s="29">
        <f t="shared" si="26"/>
        <v>228</v>
      </c>
      <c r="B237" s="30">
        <f t="shared" si="21"/>
        <v>49614</v>
      </c>
      <c r="C237" s="31">
        <f t="shared" si="27"/>
        <v>0</v>
      </c>
      <c r="D237" s="31">
        <f t="shared" si="22"/>
        <v>543.48952298273025</v>
      </c>
      <c r="E237" s="31">
        <f>IF(C237&gt;0,Summary!$B$4,0)</f>
        <v>0</v>
      </c>
      <c r="F237" s="32">
        <f t="shared" si="23"/>
        <v>543.48952298273025</v>
      </c>
      <c r="G237" s="32">
        <f t="shared" si="24"/>
        <v>0</v>
      </c>
      <c r="H237" s="32">
        <f t="shared" si="25"/>
        <v>0</v>
      </c>
      <c r="I237" s="32">
        <f>(IF(A237&lt;&gt;"",SUM($G$10:G237),""))</f>
        <v>4517.8713509555937</v>
      </c>
    </row>
    <row r="238" spans="1:9" x14ac:dyDescent="0.25">
      <c r="A238" s="29">
        <f t="shared" si="26"/>
        <v>229</v>
      </c>
      <c r="B238" s="30">
        <f t="shared" si="21"/>
        <v>49644</v>
      </c>
      <c r="C238" s="31">
        <f t="shared" si="27"/>
        <v>0</v>
      </c>
      <c r="D238" s="31">
        <f t="shared" si="22"/>
        <v>543.48952298273025</v>
      </c>
      <c r="E238" s="31">
        <f>IF(C238&gt;0,Summary!$B$4,0)</f>
        <v>0</v>
      </c>
      <c r="F238" s="32">
        <f t="shared" si="23"/>
        <v>543.48952298273025</v>
      </c>
      <c r="G238" s="32">
        <f t="shared" si="24"/>
        <v>0</v>
      </c>
      <c r="H238" s="32">
        <f t="shared" si="25"/>
        <v>0</v>
      </c>
      <c r="I238" s="32">
        <f>(IF(A238&lt;&gt;"",SUM($G$10:G238),""))</f>
        <v>4517.8713509555937</v>
      </c>
    </row>
    <row r="239" spans="1:9" x14ac:dyDescent="0.25">
      <c r="A239" s="29">
        <f t="shared" si="26"/>
        <v>230</v>
      </c>
      <c r="B239" s="30">
        <f t="shared" si="21"/>
        <v>49675</v>
      </c>
      <c r="C239" s="31">
        <f t="shared" si="27"/>
        <v>0</v>
      </c>
      <c r="D239" s="31">
        <f t="shared" si="22"/>
        <v>543.48952298273025</v>
      </c>
      <c r="E239" s="31">
        <f>IF(C239&gt;0,Summary!$B$4,0)</f>
        <v>0</v>
      </c>
      <c r="F239" s="32">
        <f t="shared" si="23"/>
        <v>543.48952298273025</v>
      </c>
      <c r="G239" s="32">
        <f t="shared" si="24"/>
        <v>0</v>
      </c>
      <c r="H239" s="32">
        <f t="shared" si="25"/>
        <v>0</v>
      </c>
      <c r="I239" s="32">
        <f>(IF(A239&lt;&gt;"",SUM($G$10:G239),""))</f>
        <v>4517.8713509555937</v>
      </c>
    </row>
    <row r="240" spans="1:9" x14ac:dyDescent="0.25">
      <c r="A240" s="29">
        <f t="shared" si="26"/>
        <v>231</v>
      </c>
      <c r="B240" s="30">
        <f t="shared" si="21"/>
        <v>49706</v>
      </c>
      <c r="C240" s="31">
        <f t="shared" si="27"/>
        <v>0</v>
      </c>
      <c r="D240" s="31">
        <f t="shared" si="22"/>
        <v>543.48952298273025</v>
      </c>
      <c r="E240" s="31">
        <f>IF(C240&gt;0,Summary!$B$4,0)</f>
        <v>0</v>
      </c>
      <c r="F240" s="32">
        <f t="shared" si="23"/>
        <v>543.48952298273025</v>
      </c>
      <c r="G240" s="32">
        <f t="shared" si="24"/>
        <v>0</v>
      </c>
      <c r="H240" s="32">
        <f t="shared" si="25"/>
        <v>0</v>
      </c>
      <c r="I240" s="32">
        <f>(IF(A240&lt;&gt;"",SUM($G$10:G240),""))</f>
        <v>4517.8713509555937</v>
      </c>
    </row>
    <row r="241" spans="1:9" x14ac:dyDescent="0.25">
      <c r="A241" s="29">
        <f t="shared" si="26"/>
        <v>232</v>
      </c>
      <c r="B241" s="30">
        <f t="shared" si="21"/>
        <v>49735</v>
      </c>
      <c r="C241" s="31">
        <f t="shared" si="27"/>
        <v>0</v>
      </c>
      <c r="D241" s="31">
        <f t="shared" si="22"/>
        <v>543.48952298273025</v>
      </c>
      <c r="E241" s="31">
        <f>IF(C241&gt;0,Summary!$B$4,0)</f>
        <v>0</v>
      </c>
      <c r="F241" s="32">
        <f t="shared" si="23"/>
        <v>543.48952298273025</v>
      </c>
      <c r="G241" s="32">
        <f t="shared" si="24"/>
        <v>0</v>
      </c>
      <c r="H241" s="32">
        <f t="shared" si="25"/>
        <v>0</v>
      </c>
      <c r="I241" s="32">
        <f>(IF(A241&lt;&gt;"",SUM($G$10:G241),""))</f>
        <v>4517.8713509555937</v>
      </c>
    </row>
    <row r="242" spans="1:9" x14ac:dyDescent="0.25">
      <c r="A242" s="29">
        <f t="shared" si="26"/>
        <v>233</v>
      </c>
      <c r="B242" s="30">
        <f t="shared" si="21"/>
        <v>49766</v>
      </c>
      <c r="C242" s="31">
        <f t="shared" si="27"/>
        <v>0</v>
      </c>
      <c r="D242" s="31">
        <f t="shared" si="22"/>
        <v>543.48952298273025</v>
      </c>
      <c r="E242" s="31">
        <f>IF(C242&gt;0,Summary!$B$4,0)</f>
        <v>0</v>
      </c>
      <c r="F242" s="32">
        <f t="shared" si="23"/>
        <v>543.48952298273025</v>
      </c>
      <c r="G242" s="32">
        <f t="shared" si="24"/>
        <v>0</v>
      </c>
      <c r="H242" s="32">
        <f t="shared" si="25"/>
        <v>0</v>
      </c>
      <c r="I242" s="32">
        <f>(IF(A242&lt;&gt;"",SUM($G$10:G242),""))</f>
        <v>4517.8713509555937</v>
      </c>
    </row>
    <row r="243" spans="1:9" x14ac:dyDescent="0.25">
      <c r="A243" s="29">
        <f t="shared" si="26"/>
        <v>234</v>
      </c>
      <c r="B243" s="30">
        <f t="shared" si="21"/>
        <v>49796</v>
      </c>
      <c r="C243" s="31">
        <f t="shared" si="27"/>
        <v>0</v>
      </c>
      <c r="D243" s="31">
        <f t="shared" si="22"/>
        <v>543.48952298273025</v>
      </c>
      <c r="E243" s="31">
        <f>IF(C243&gt;0,Summary!$B$4,0)</f>
        <v>0</v>
      </c>
      <c r="F243" s="32">
        <f t="shared" si="23"/>
        <v>543.48952298273025</v>
      </c>
      <c r="G243" s="32">
        <f t="shared" si="24"/>
        <v>0</v>
      </c>
      <c r="H243" s="32">
        <f t="shared" si="25"/>
        <v>0</v>
      </c>
      <c r="I243" s="32">
        <f>(IF(A243&lt;&gt;"",SUM($G$10:G243),""))</f>
        <v>4517.8713509555937</v>
      </c>
    </row>
    <row r="244" spans="1:9" x14ac:dyDescent="0.25">
      <c r="A244" s="29">
        <f t="shared" si="26"/>
        <v>235</v>
      </c>
      <c r="B244" s="30">
        <f t="shared" si="21"/>
        <v>49827</v>
      </c>
      <c r="C244" s="31">
        <f t="shared" si="27"/>
        <v>0</v>
      </c>
      <c r="D244" s="31">
        <f t="shared" si="22"/>
        <v>543.48952298273025</v>
      </c>
      <c r="E244" s="31">
        <f>IF(C244&gt;0,Summary!$B$4,0)</f>
        <v>0</v>
      </c>
      <c r="F244" s="32">
        <f t="shared" si="23"/>
        <v>543.48952298273025</v>
      </c>
      <c r="G244" s="32">
        <f t="shared" si="24"/>
        <v>0</v>
      </c>
      <c r="H244" s="32">
        <f t="shared" si="25"/>
        <v>0</v>
      </c>
      <c r="I244" s="32">
        <f>(IF(A244&lt;&gt;"",SUM($G$10:G244),""))</f>
        <v>4517.8713509555937</v>
      </c>
    </row>
    <row r="245" spans="1:9" x14ac:dyDescent="0.25">
      <c r="A245" s="29">
        <f t="shared" si="26"/>
        <v>236</v>
      </c>
      <c r="B245" s="30">
        <f t="shared" si="21"/>
        <v>49857</v>
      </c>
      <c r="C245" s="31">
        <f t="shared" si="27"/>
        <v>0</v>
      </c>
      <c r="D245" s="31">
        <f t="shared" si="22"/>
        <v>543.48952298273025</v>
      </c>
      <c r="E245" s="31">
        <f>IF(C245&gt;0,Summary!$B$4,0)</f>
        <v>0</v>
      </c>
      <c r="F245" s="32">
        <f t="shared" si="23"/>
        <v>543.48952298273025</v>
      </c>
      <c r="G245" s="32">
        <f t="shared" si="24"/>
        <v>0</v>
      </c>
      <c r="H245" s="32">
        <f t="shared" si="25"/>
        <v>0</v>
      </c>
      <c r="I245" s="32">
        <f>(IF(A245&lt;&gt;"",SUM($G$10:G245),""))</f>
        <v>4517.8713509555937</v>
      </c>
    </row>
    <row r="246" spans="1:9" x14ac:dyDescent="0.25">
      <c r="A246" s="29">
        <f t="shared" si="26"/>
        <v>237</v>
      </c>
      <c r="B246" s="30">
        <f t="shared" si="21"/>
        <v>49888</v>
      </c>
      <c r="C246" s="31">
        <f t="shared" si="27"/>
        <v>0</v>
      </c>
      <c r="D246" s="31">
        <f t="shared" si="22"/>
        <v>543.48952298273025</v>
      </c>
      <c r="E246" s="31">
        <f>IF(C246&gt;0,Summary!$B$4,0)</f>
        <v>0</v>
      </c>
      <c r="F246" s="32">
        <f t="shared" si="23"/>
        <v>543.48952298273025</v>
      </c>
      <c r="G246" s="32">
        <f t="shared" si="24"/>
        <v>0</v>
      </c>
      <c r="H246" s="32">
        <f t="shared" si="25"/>
        <v>0</v>
      </c>
      <c r="I246" s="32">
        <f>(IF(A246&lt;&gt;"",SUM($G$10:G246),""))</f>
        <v>4517.8713509555937</v>
      </c>
    </row>
    <row r="247" spans="1:9" x14ac:dyDescent="0.25">
      <c r="A247" s="29">
        <f t="shared" si="26"/>
        <v>238</v>
      </c>
      <c r="B247" s="30">
        <f t="shared" si="21"/>
        <v>49919</v>
      </c>
      <c r="C247" s="31">
        <f t="shared" si="27"/>
        <v>0</v>
      </c>
      <c r="D247" s="31">
        <f t="shared" si="22"/>
        <v>543.48952298273025</v>
      </c>
      <c r="E247" s="31">
        <f>IF(C247&gt;0,Summary!$B$4,0)</f>
        <v>0</v>
      </c>
      <c r="F247" s="32">
        <f t="shared" si="23"/>
        <v>543.48952298273025</v>
      </c>
      <c r="G247" s="32">
        <f t="shared" si="24"/>
        <v>0</v>
      </c>
      <c r="H247" s="32">
        <f t="shared" si="25"/>
        <v>0</v>
      </c>
      <c r="I247" s="32">
        <f>(IF(A247&lt;&gt;"",SUM($G$10:G247),""))</f>
        <v>4517.8713509555937</v>
      </c>
    </row>
    <row r="248" spans="1:9" x14ac:dyDescent="0.25">
      <c r="A248" s="29">
        <f t="shared" si="26"/>
        <v>239</v>
      </c>
      <c r="B248" s="30">
        <f t="shared" si="21"/>
        <v>49949</v>
      </c>
      <c r="C248" s="31">
        <f t="shared" si="27"/>
        <v>0</v>
      </c>
      <c r="D248" s="31">
        <f t="shared" si="22"/>
        <v>543.48952298273025</v>
      </c>
      <c r="E248" s="31">
        <f>IF(C248&gt;0,Summary!$B$4,0)</f>
        <v>0</v>
      </c>
      <c r="F248" s="32">
        <f t="shared" si="23"/>
        <v>543.48952298273025</v>
      </c>
      <c r="G248" s="32">
        <f t="shared" si="24"/>
        <v>0</v>
      </c>
      <c r="H248" s="32">
        <f t="shared" si="25"/>
        <v>0</v>
      </c>
      <c r="I248" s="32">
        <f>(IF(A248&lt;&gt;"",SUM($G$10:G248),""))</f>
        <v>4517.8713509555937</v>
      </c>
    </row>
    <row r="249" spans="1:9" x14ac:dyDescent="0.25">
      <c r="A249" s="29">
        <f t="shared" si="26"/>
        <v>240</v>
      </c>
      <c r="B249" s="30">
        <f t="shared" si="21"/>
        <v>49980</v>
      </c>
      <c r="C249" s="31">
        <f t="shared" si="27"/>
        <v>0</v>
      </c>
      <c r="D249" s="31">
        <f t="shared" si="22"/>
        <v>543.48952298273025</v>
      </c>
      <c r="E249" s="31">
        <f>IF(C249&gt;0,Summary!$B$4,0)</f>
        <v>0</v>
      </c>
      <c r="F249" s="32">
        <f t="shared" si="23"/>
        <v>543.48952298273025</v>
      </c>
      <c r="G249" s="32">
        <f t="shared" si="24"/>
        <v>0</v>
      </c>
      <c r="H249" s="32">
        <f t="shared" si="25"/>
        <v>0</v>
      </c>
      <c r="I249" s="32">
        <f>(IF(A249&lt;&gt;"",SUM($G$10:G249),""))</f>
        <v>4517.8713509555937</v>
      </c>
    </row>
    <row r="250" spans="1:9" x14ac:dyDescent="0.25">
      <c r="A250" s="29">
        <f t="shared" si="26"/>
        <v>241</v>
      </c>
      <c r="B250" s="30">
        <f t="shared" si="21"/>
        <v>50010</v>
      </c>
      <c r="C250" s="31">
        <f t="shared" si="27"/>
        <v>0</v>
      </c>
      <c r="D250" s="31">
        <f t="shared" si="22"/>
        <v>543.48952298273025</v>
      </c>
      <c r="E250" s="31">
        <f>IF(C250&gt;0,Summary!$B$4,0)</f>
        <v>0</v>
      </c>
      <c r="F250" s="32">
        <f t="shared" si="23"/>
        <v>543.48952298273025</v>
      </c>
      <c r="G250" s="32">
        <f t="shared" si="24"/>
        <v>0</v>
      </c>
      <c r="H250" s="32">
        <f t="shared" si="25"/>
        <v>0</v>
      </c>
      <c r="I250" s="32">
        <f>(IF(A250&lt;&gt;"",SUM($G$10:G250),""))</f>
        <v>4517.8713509555937</v>
      </c>
    </row>
    <row r="251" spans="1:9" x14ac:dyDescent="0.25">
      <c r="A251" s="29">
        <f t="shared" si="26"/>
        <v>242</v>
      </c>
      <c r="B251" s="30">
        <f t="shared" si="21"/>
        <v>50041</v>
      </c>
      <c r="C251" s="31">
        <f t="shared" si="27"/>
        <v>0</v>
      </c>
      <c r="D251" s="31">
        <f t="shared" si="22"/>
        <v>543.48952298273025</v>
      </c>
      <c r="E251" s="31">
        <f>IF(C251&gt;0,Summary!$B$4,0)</f>
        <v>0</v>
      </c>
      <c r="F251" s="32">
        <f t="shared" si="23"/>
        <v>543.48952298273025</v>
      </c>
      <c r="G251" s="32">
        <f t="shared" si="24"/>
        <v>0</v>
      </c>
      <c r="H251" s="32">
        <f t="shared" si="25"/>
        <v>0</v>
      </c>
      <c r="I251" s="32">
        <f>(IF(A251&lt;&gt;"",SUM($G$10:G251),""))</f>
        <v>4517.8713509555937</v>
      </c>
    </row>
    <row r="252" spans="1:9" x14ac:dyDescent="0.25">
      <c r="A252" s="29">
        <f t="shared" si="26"/>
        <v>243</v>
      </c>
      <c r="B252" s="30">
        <f t="shared" si="21"/>
        <v>50072</v>
      </c>
      <c r="C252" s="31">
        <f t="shared" si="27"/>
        <v>0</v>
      </c>
      <c r="D252" s="31">
        <f t="shared" si="22"/>
        <v>543.48952298273025</v>
      </c>
      <c r="E252" s="31">
        <f>IF(C252&gt;0,Summary!$B$4,0)</f>
        <v>0</v>
      </c>
      <c r="F252" s="32">
        <f t="shared" si="23"/>
        <v>543.48952298273025</v>
      </c>
      <c r="G252" s="32">
        <f t="shared" si="24"/>
        <v>0</v>
      </c>
      <c r="H252" s="32">
        <f t="shared" si="25"/>
        <v>0</v>
      </c>
      <c r="I252" s="32">
        <f>(IF(A252&lt;&gt;"",SUM($G$10:G252),""))</f>
        <v>4517.8713509555937</v>
      </c>
    </row>
    <row r="253" spans="1:9" x14ac:dyDescent="0.25">
      <c r="A253" s="29">
        <f t="shared" si="26"/>
        <v>244</v>
      </c>
      <c r="B253" s="30">
        <f t="shared" si="21"/>
        <v>50100</v>
      </c>
      <c r="C253" s="31">
        <f t="shared" si="27"/>
        <v>0</v>
      </c>
      <c r="D253" s="31">
        <f t="shared" si="22"/>
        <v>543.48952298273025</v>
      </c>
      <c r="E253" s="31">
        <f>IF(C253&gt;0,Summary!$B$4,0)</f>
        <v>0</v>
      </c>
      <c r="F253" s="32">
        <f t="shared" si="23"/>
        <v>543.48952298273025</v>
      </c>
      <c r="G253" s="32">
        <f t="shared" si="24"/>
        <v>0</v>
      </c>
      <c r="H253" s="32">
        <f t="shared" si="25"/>
        <v>0</v>
      </c>
      <c r="I253" s="32">
        <f>(IF(A253&lt;&gt;"",SUM($G$10:G253),""))</f>
        <v>4517.8713509555937</v>
      </c>
    </row>
    <row r="254" spans="1:9" x14ac:dyDescent="0.25">
      <c r="A254" s="29">
        <f t="shared" si="26"/>
        <v>245</v>
      </c>
      <c r="B254" s="30">
        <f t="shared" si="21"/>
        <v>50131</v>
      </c>
      <c r="C254" s="31">
        <f t="shared" si="27"/>
        <v>0</v>
      </c>
      <c r="D254" s="31">
        <f t="shared" si="22"/>
        <v>543.48952298273025</v>
      </c>
      <c r="E254" s="31">
        <f>IF(C254&gt;0,Summary!$B$4,0)</f>
        <v>0</v>
      </c>
      <c r="F254" s="32">
        <f t="shared" si="23"/>
        <v>543.48952298273025</v>
      </c>
      <c r="G254" s="32">
        <f t="shared" si="24"/>
        <v>0</v>
      </c>
      <c r="H254" s="32">
        <f t="shared" si="25"/>
        <v>0</v>
      </c>
      <c r="I254" s="32">
        <f>(IF(A254&lt;&gt;"",SUM($G$10:G254),""))</f>
        <v>4517.8713509555937</v>
      </c>
    </row>
    <row r="255" spans="1:9" x14ac:dyDescent="0.25">
      <c r="A255" s="29">
        <f t="shared" si="26"/>
        <v>246</v>
      </c>
      <c r="B255" s="30">
        <f t="shared" si="21"/>
        <v>50161</v>
      </c>
      <c r="C255" s="31">
        <f t="shared" si="27"/>
        <v>0</v>
      </c>
      <c r="D255" s="31">
        <f t="shared" si="22"/>
        <v>543.48952298273025</v>
      </c>
      <c r="E255" s="31">
        <f>IF(C255&gt;0,Summary!$B$4,0)</f>
        <v>0</v>
      </c>
      <c r="F255" s="32">
        <f t="shared" si="23"/>
        <v>543.48952298273025</v>
      </c>
      <c r="G255" s="32">
        <f t="shared" si="24"/>
        <v>0</v>
      </c>
      <c r="H255" s="32">
        <f t="shared" si="25"/>
        <v>0</v>
      </c>
      <c r="I255" s="32">
        <f>(IF(A255&lt;&gt;"",SUM($G$10:G255),""))</f>
        <v>4517.8713509555937</v>
      </c>
    </row>
    <row r="256" spans="1:9" x14ac:dyDescent="0.25">
      <c r="A256" s="29">
        <f t="shared" si="26"/>
        <v>247</v>
      </c>
      <c r="B256" s="30">
        <f t="shared" si="21"/>
        <v>50192</v>
      </c>
      <c r="C256" s="31">
        <f t="shared" si="27"/>
        <v>0</v>
      </c>
      <c r="D256" s="31">
        <f t="shared" si="22"/>
        <v>543.48952298273025</v>
      </c>
      <c r="E256" s="31">
        <f>IF(C256&gt;0,Summary!$B$4,0)</f>
        <v>0</v>
      </c>
      <c r="F256" s="32">
        <f t="shared" si="23"/>
        <v>543.48952298273025</v>
      </c>
      <c r="G256" s="32">
        <f t="shared" si="24"/>
        <v>0</v>
      </c>
      <c r="H256" s="32">
        <f t="shared" si="25"/>
        <v>0</v>
      </c>
      <c r="I256" s="32">
        <f>(IF(A256&lt;&gt;"",SUM($G$10:G256),""))</f>
        <v>4517.8713509555937</v>
      </c>
    </row>
    <row r="257" spans="1:9" x14ac:dyDescent="0.25">
      <c r="A257" s="29">
        <f t="shared" si="26"/>
        <v>248</v>
      </c>
      <c r="B257" s="30">
        <f t="shared" si="21"/>
        <v>50222</v>
      </c>
      <c r="C257" s="31">
        <f t="shared" si="27"/>
        <v>0</v>
      </c>
      <c r="D257" s="31">
        <f t="shared" si="22"/>
        <v>543.48952298273025</v>
      </c>
      <c r="E257" s="31">
        <f>IF(C257&gt;0,Summary!$B$4,0)</f>
        <v>0</v>
      </c>
      <c r="F257" s="32">
        <f t="shared" si="23"/>
        <v>543.48952298273025</v>
      </c>
      <c r="G257" s="32">
        <f t="shared" si="24"/>
        <v>0</v>
      </c>
      <c r="H257" s="32">
        <f t="shared" si="25"/>
        <v>0</v>
      </c>
      <c r="I257" s="32">
        <f>(IF(A257&lt;&gt;"",SUM($G$10:G257),""))</f>
        <v>4517.8713509555937</v>
      </c>
    </row>
    <row r="258" spans="1:9" x14ac:dyDescent="0.25">
      <c r="A258" s="29">
        <f t="shared" si="26"/>
        <v>249</v>
      </c>
      <c r="B258" s="30">
        <f t="shared" si="21"/>
        <v>50253</v>
      </c>
      <c r="C258" s="31">
        <f t="shared" si="27"/>
        <v>0</v>
      </c>
      <c r="D258" s="31">
        <f t="shared" si="22"/>
        <v>543.48952298273025</v>
      </c>
      <c r="E258" s="31">
        <f>IF(C258&gt;0,Summary!$B$4,0)</f>
        <v>0</v>
      </c>
      <c r="F258" s="32">
        <f t="shared" si="23"/>
        <v>543.48952298273025</v>
      </c>
      <c r="G258" s="32">
        <f t="shared" si="24"/>
        <v>0</v>
      </c>
      <c r="H258" s="32">
        <f t="shared" si="25"/>
        <v>0</v>
      </c>
      <c r="I258" s="32">
        <f>(IF(A258&lt;&gt;"",SUM($G$10:G258),""))</f>
        <v>4517.8713509555937</v>
      </c>
    </row>
    <row r="259" spans="1:9" x14ac:dyDescent="0.25">
      <c r="A259" s="29">
        <f t="shared" si="26"/>
        <v>250</v>
      </c>
      <c r="B259" s="30">
        <f t="shared" si="21"/>
        <v>50284</v>
      </c>
      <c r="C259" s="31">
        <f t="shared" si="27"/>
        <v>0</v>
      </c>
      <c r="D259" s="31">
        <f t="shared" si="22"/>
        <v>543.48952298273025</v>
      </c>
      <c r="E259" s="31">
        <f>IF(C259&gt;0,Summary!$B$4,0)</f>
        <v>0</v>
      </c>
      <c r="F259" s="32">
        <f t="shared" si="23"/>
        <v>543.48952298273025</v>
      </c>
      <c r="G259" s="32">
        <f t="shared" si="24"/>
        <v>0</v>
      </c>
      <c r="H259" s="32">
        <f t="shared" si="25"/>
        <v>0</v>
      </c>
      <c r="I259" s="32">
        <f>(IF(A259&lt;&gt;"",SUM($G$10:G259),""))</f>
        <v>4517.8713509555937</v>
      </c>
    </row>
    <row r="260" spans="1:9" x14ac:dyDescent="0.25">
      <c r="A260" s="29">
        <f t="shared" si="26"/>
        <v>251</v>
      </c>
      <c r="B260" s="30">
        <f t="shared" si="21"/>
        <v>50314</v>
      </c>
      <c r="C260" s="31">
        <f t="shared" si="27"/>
        <v>0</v>
      </c>
      <c r="D260" s="31">
        <f t="shared" si="22"/>
        <v>543.48952298273025</v>
      </c>
      <c r="E260" s="31">
        <f>IF(C260&gt;0,Summary!$B$4,0)</f>
        <v>0</v>
      </c>
      <c r="F260" s="32">
        <f t="shared" si="23"/>
        <v>543.48952298273025</v>
      </c>
      <c r="G260" s="32">
        <f t="shared" si="24"/>
        <v>0</v>
      </c>
      <c r="H260" s="32">
        <f t="shared" si="25"/>
        <v>0</v>
      </c>
      <c r="I260" s="32">
        <f>(IF(A260&lt;&gt;"",SUM($G$10:G260),""))</f>
        <v>4517.8713509555937</v>
      </c>
    </row>
    <row r="261" spans="1:9" x14ac:dyDescent="0.25">
      <c r="A261" s="29">
        <f t="shared" si="26"/>
        <v>252</v>
      </c>
      <c r="B261" s="30">
        <f t="shared" si="21"/>
        <v>50345</v>
      </c>
      <c r="C261" s="31">
        <f t="shared" si="27"/>
        <v>0</v>
      </c>
      <c r="D261" s="31">
        <f t="shared" si="22"/>
        <v>543.48952298273025</v>
      </c>
      <c r="E261" s="31">
        <f>IF(C261&gt;0,Summary!$B$4,0)</f>
        <v>0</v>
      </c>
      <c r="F261" s="32">
        <f t="shared" si="23"/>
        <v>543.48952298273025</v>
      </c>
      <c r="G261" s="32">
        <f t="shared" si="24"/>
        <v>0</v>
      </c>
      <c r="H261" s="32">
        <f t="shared" si="25"/>
        <v>0</v>
      </c>
      <c r="I261" s="32">
        <f>(IF(A261&lt;&gt;"",SUM($G$10:G261),""))</f>
        <v>4517.8713509555937</v>
      </c>
    </row>
    <row r="262" spans="1:9" x14ac:dyDescent="0.25">
      <c r="A262" s="29">
        <f t="shared" si="26"/>
        <v>253</v>
      </c>
      <c r="B262" s="30">
        <f t="shared" si="21"/>
        <v>50375</v>
      </c>
      <c r="C262" s="31">
        <f t="shared" si="27"/>
        <v>0</v>
      </c>
      <c r="D262" s="31">
        <f t="shared" si="22"/>
        <v>543.48952298273025</v>
      </c>
      <c r="E262" s="31">
        <f>IF(C262&gt;0,Summary!$B$4,0)</f>
        <v>0</v>
      </c>
      <c r="F262" s="32">
        <f t="shared" si="23"/>
        <v>543.48952298273025</v>
      </c>
      <c r="G262" s="32">
        <f t="shared" si="24"/>
        <v>0</v>
      </c>
      <c r="H262" s="32">
        <f t="shared" si="25"/>
        <v>0</v>
      </c>
      <c r="I262" s="32">
        <f>(IF(A262&lt;&gt;"",SUM($G$10:G262),""))</f>
        <v>4517.8713509555937</v>
      </c>
    </row>
    <row r="263" spans="1:9" x14ac:dyDescent="0.25">
      <c r="A263" s="29">
        <f t="shared" si="26"/>
        <v>254</v>
      </c>
      <c r="B263" s="30">
        <f t="shared" si="21"/>
        <v>50406</v>
      </c>
      <c r="C263" s="31">
        <f t="shared" si="27"/>
        <v>0</v>
      </c>
      <c r="D263" s="31">
        <f t="shared" si="22"/>
        <v>543.48952298273025</v>
      </c>
      <c r="E263" s="31">
        <f>IF(C263&gt;0,Summary!$B$4,0)</f>
        <v>0</v>
      </c>
      <c r="F263" s="32">
        <f t="shared" si="23"/>
        <v>543.48952298273025</v>
      </c>
      <c r="G263" s="32">
        <f t="shared" si="24"/>
        <v>0</v>
      </c>
      <c r="H263" s="32">
        <f t="shared" si="25"/>
        <v>0</v>
      </c>
      <c r="I263" s="32">
        <f>(IF(A263&lt;&gt;"",SUM($G$10:G263),""))</f>
        <v>4517.8713509555937</v>
      </c>
    </row>
    <row r="264" spans="1:9" x14ac:dyDescent="0.25">
      <c r="A264" s="29">
        <f t="shared" si="26"/>
        <v>255</v>
      </c>
      <c r="B264" s="30">
        <f t="shared" si="21"/>
        <v>50437</v>
      </c>
      <c r="C264" s="31">
        <f t="shared" si="27"/>
        <v>0</v>
      </c>
      <c r="D264" s="31">
        <f t="shared" si="22"/>
        <v>543.48952298273025</v>
      </c>
      <c r="E264" s="31">
        <f>IF(C264&gt;0,Summary!$B$4,0)</f>
        <v>0</v>
      </c>
      <c r="F264" s="32">
        <f t="shared" si="23"/>
        <v>543.48952298273025</v>
      </c>
      <c r="G264" s="32">
        <f t="shared" si="24"/>
        <v>0</v>
      </c>
      <c r="H264" s="32">
        <f t="shared" si="25"/>
        <v>0</v>
      </c>
      <c r="I264" s="32">
        <f>(IF(A264&lt;&gt;"",SUM($G$10:G264),""))</f>
        <v>4517.8713509555937</v>
      </c>
    </row>
    <row r="265" spans="1:9" x14ac:dyDescent="0.25">
      <c r="A265" s="29">
        <f t="shared" si="26"/>
        <v>256</v>
      </c>
      <c r="B265" s="30">
        <f t="shared" si="21"/>
        <v>50465</v>
      </c>
      <c r="C265" s="31">
        <f t="shared" si="27"/>
        <v>0</v>
      </c>
      <c r="D265" s="31">
        <f t="shared" si="22"/>
        <v>543.48952298273025</v>
      </c>
      <c r="E265" s="31">
        <f>IF(C265&gt;0,Summary!$B$4,0)</f>
        <v>0</v>
      </c>
      <c r="F265" s="32">
        <f t="shared" si="23"/>
        <v>543.48952298273025</v>
      </c>
      <c r="G265" s="32">
        <f t="shared" si="24"/>
        <v>0</v>
      </c>
      <c r="H265" s="32">
        <f t="shared" si="25"/>
        <v>0</v>
      </c>
      <c r="I265" s="32">
        <f>(IF(A265&lt;&gt;"",SUM($G$10:G265),""))</f>
        <v>4517.8713509555937</v>
      </c>
    </row>
    <row r="266" spans="1:9" x14ac:dyDescent="0.25">
      <c r="A266" s="29">
        <f t="shared" si="26"/>
        <v>257</v>
      </c>
      <c r="B266" s="30">
        <f t="shared" ref="B266:B329" si="28">IF(A266&lt;&gt;"",DATE(YEAR(LoanStartDate),MONTH(LoanStartDate)+A266*12/PaymentsPerYear,DAY(LoanStartDate)),"")</f>
        <v>50496</v>
      </c>
      <c r="C266" s="31">
        <f t="shared" si="27"/>
        <v>0</v>
      </c>
      <c r="D266" s="31">
        <f t="shared" ref="D266:D329" si="29">IF(A266&lt;&gt;"",ScheduledPayment,"")</f>
        <v>543.48952298273025</v>
      </c>
      <c r="E266" s="31">
        <f>IF(C266&gt;0,Summary!$B$4,0)</f>
        <v>0</v>
      </c>
      <c r="F266" s="32">
        <f t="shared" ref="F266:F329" si="30">IF(A266&lt;&gt;"",$D$10:$D$371+$E$10:$E$371-$G$10:$G$371,"")</f>
        <v>543.48952298273025</v>
      </c>
      <c r="G266" s="32">
        <f t="shared" ref="G266:G329" si="31">IF(A266&lt;&gt;"",$C$10:$C$371*(InterestRate/PaymentsPerYear),"")</f>
        <v>0</v>
      </c>
      <c r="H266" s="32">
        <f t="shared" ref="H266:H329" si="32">IF(AND(A266&lt;&gt;"",$D$10:$D$371+$E$10:$E$371&lt;$C$10:$C$371),$C$10:$C$371-$F$10:$F$371,IF(A266&lt;&gt;"",0,""))</f>
        <v>0</v>
      </c>
      <c r="I266" s="32">
        <f>(IF(A266&lt;&gt;"",SUM($G$10:G266),""))</f>
        <v>4517.8713509555937</v>
      </c>
    </row>
    <row r="267" spans="1:9" x14ac:dyDescent="0.25">
      <c r="A267" s="29">
        <f t="shared" si="26"/>
        <v>258</v>
      </c>
      <c r="B267" s="30">
        <f t="shared" si="28"/>
        <v>50526</v>
      </c>
      <c r="C267" s="31">
        <f t="shared" si="27"/>
        <v>0</v>
      </c>
      <c r="D267" s="31">
        <f t="shared" si="29"/>
        <v>543.48952298273025</v>
      </c>
      <c r="E267" s="31">
        <f>IF(C267&gt;0,Summary!$B$4,0)</f>
        <v>0</v>
      </c>
      <c r="F267" s="32">
        <f t="shared" si="30"/>
        <v>543.48952298273025</v>
      </c>
      <c r="G267" s="32">
        <f t="shared" si="31"/>
        <v>0</v>
      </c>
      <c r="H267" s="32">
        <f t="shared" si="32"/>
        <v>0</v>
      </c>
      <c r="I267" s="32">
        <f>(IF(A267&lt;&gt;"",SUM($G$10:G267),""))</f>
        <v>4517.8713509555937</v>
      </c>
    </row>
    <row r="268" spans="1:9" x14ac:dyDescent="0.25">
      <c r="A268" s="29">
        <f t="shared" ref="A268:A331" si="33">A267+1</f>
        <v>259</v>
      </c>
      <c r="B268" s="30">
        <f t="shared" si="28"/>
        <v>50557</v>
      </c>
      <c r="C268" s="31">
        <f t="shared" ref="C268:C331" si="34">IF(B268&lt;&gt;"",H267,"")</f>
        <v>0</v>
      </c>
      <c r="D268" s="31">
        <f t="shared" si="29"/>
        <v>543.48952298273025</v>
      </c>
      <c r="E268" s="31">
        <f>IF(C268&gt;0,Summary!$B$4,0)</f>
        <v>0</v>
      </c>
      <c r="F268" s="32">
        <f t="shared" si="30"/>
        <v>543.48952298273025</v>
      </c>
      <c r="G268" s="32">
        <f t="shared" si="31"/>
        <v>0</v>
      </c>
      <c r="H268" s="32">
        <f t="shared" si="32"/>
        <v>0</v>
      </c>
      <c r="I268" s="32">
        <f>(IF(A268&lt;&gt;"",SUM($G$10:G268),""))</f>
        <v>4517.8713509555937</v>
      </c>
    </row>
    <row r="269" spans="1:9" x14ac:dyDescent="0.25">
      <c r="A269" s="29">
        <f t="shared" si="33"/>
        <v>260</v>
      </c>
      <c r="B269" s="30">
        <f t="shared" si="28"/>
        <v>50587</v>
      </c>
      <c r="C269" s="31">
        <f t="shared" si="34"/>
        <v>0</v>
      </c>
      <c r="D269" s="31">
        <f t="shared" si="29"/>
        <v>543.48952298273025</v>
      </c>
      <c r="E269" s="31">
        <f>IF(C269&gt;0,Summary!$B$4,0)</f>
        <v>0</v>
      </c>
      <c r="F269" s="32">
        <f t="shared" si="30"/>
        <v>543.48952298273025</v>
      </c>
      <c r="G269" s="32">
        <f t="shared" si="31"/>
        <v>0</v>
      </c>
      <c r="H269" s="32">
        <f t="shared" si="32"/>
        <v>0</v>
      </c>
      <c r="I269" s="32">
        <f>(IF(A269&lt;&gt;"",SUM($G$10:G269),""))</f>
        <v>4517.8713509555937</v>
      </c>
    </row>
    <row r="270" spans="1:9" x14ac:dyDescent="0.25">
      <c r="A270" s="29">
        <f t="shared" si="33"/>
        <v>261</v>
      </c>
      <c r="B270" s="30">
        <f t="shared" si="28"/>
        <v>50618</v>
      </c>
      <c r="C270" s="31">
        <f t="shared" si="34"/>
        <v>0</v>
      </c>
      <c r="D270" s="31">
        <f t="shared" si="29"/>
        <v>543.48952298273025</v>
      </c>
      <c r="E270" s="31">
        <f>IF(C270&gt;0,Summary!$B$4,0)</f>
        <v>0</v>
      </c>
      <c r="F270" s="32">
        <f t="shared" si="30"/>
        <v>543.48952298273025</v>
      </c>
      <c r="G270" s="32">
        <f t="shared" si="31"/>
        <v>0</v>
      </c>
      <c r="H270" s="32">
        <f t="shared" si="32"/>
        <v>0</v>
      </c>
      <c r="I270" s="32">
        <f>(IF(A270&lt;&gt;"",SUM($G$10:G270),""))</f>
        <v>4517.8713509555937</v>
      </c>
    </row>
    <row r="271" spans="1:9" x14ac:dyDescent="0.25">
      <c r="A271" s="29">
        <f t="shared" si="33"/>
        <v>262</v>
      </c>
      <c r="B271" s="30">
        <f t="shared" si="28"/>
        <v>50649</v>
      </c>
      <c r="C271" s="31">
        <f t="shared" si="34"/>
        <v>0</v>
      </c>
      <c r="D271" s="31">
        <f t="shared" si="29"/>
        <v>543.48952298273025</v>
      </c>
      <c r="E271" s="31">
        <f>IF(C271&gt;0,Summary!$B$4,0)</f>
        <v>0</v>
      </c>
      <c r="F271" s="32">
        <f t="shared" si="30"/>
        <v>543.48952298273025</v>
      </c>
      <c r="G271" s="32">
        <f t="shared" si="31"/>
        <v>0</v>
      </c>
      <c r="H271" s="32">
        <f t="shared" si="32"/>
        <v>0</v>
      </c>
      <c r="I271" s="32">
        <f>(IF(A271&lt;&gt;"",SUM($G$10:G271),""))</f>
        <v>4517.8713509555937</v>
      </c>
    </row>
    <row r="272" spans="1:9" x14ac:dyDescent="0.25">
      <c r="A272" s="29">
        <f t="shared" si="33"/>
        <v>263</v>
      </c>
      <c r="B272" s="30">
        <f t="shared" si="28"/>
        <v>50679</v>
      </c>
      <c r="C272" s="31">
        <f t="shared" si="34"/>
        <v>0</v>
      </c>
      <c r="D272" s="31">
        <f t="shared" si="29"/>
        <v>543.48952298273025</v>
      </c>
      <c r="E272" s="31">
        <f>IF(C272&gt;0,Summary!$B$4,0)</f>
        <v>0</v>
      </c>
      <c r="F272" s="32">
        <f t="shared" si="30"/>
        <v>543.48952298273025</v>
      </c>
      <c r="G272" s="32">
        <f t="shared" si="31"/>
        <v>0</v>
      </c>
      <c r="H272" s="32">
        <f t="shared" si="32"/>
        <v>0</v>
      </c>
      <c r="I272" s="32">
        <f>(IF(A272&lt;&gt;"",SUM($G$10:G272),""))</f>
        <v>4517.8713509555937</v>
      </c>
    </row>
    <row r="273" spans="1:9" x14ac:dyDescent="0.25">
      <c r="A273" s="29">
        <f t="shared" si="33"/>
        <v>264</v>
      </c>
      <c r="B273" s="30">
        <f t="shared" si="28"/>
        <v>50710</v>
      </c>
      <c r="C273" s="31">
        <f t="shared" si="34"/>
        <v>0</v>
      </c>
      <c r="D273" s="31">
        <f t="shared" si="29"/>
        <v>543.48952298273025</v>
      </c>
      <c r="E273" s="31">
        <f>IF(C273&gt;0,Summary!$B$4,0)</f>
        <v>0</v>
      </c>
      <c r="F273" s="32">
        <f t="shared" si="30"/>
        <v>543.48952298273025</v>
      </c>
      <c r="G273" s="32">
        <f t="shared" si="31"/>
        <v>0</v>
      </c>
      <c r="H273" s="32">
        <f t="shared" si="32"/>
        <v>0</v>
      </c>
      <c r="I273" s="32">
        <f>(IF(A273&lt;&gt;"",SUM($G$10:G273),""))</f>
        <v>4517.8713509555937</v>
      </c>
    </row>
    <row r="274" spans="1:9" x14ac:dyDescent="0.25">
      <c r="A274" s="29">
        <f t="shared" si="33"/>
        <v>265</v>
      </c>
      <c r="B274" s="30">
        <f t="shared" si="28"/>
        <v>50740</v>
      </c>
      <c r="C274" s="31">
        <f t="shared" si="34"/>
        <v>0</v>
      </c>
      <c r="D274" s="31">
        <f t="shared" si="29"/>
        <v>543.48952298273025</v>
      </c>
      <c r="E274" s="31">
        <f>IF(C274&gt;0,Summary!$B$4,0)</f>
        <v>0</v>
      </c>
      <c r="F274" s="32">
        <f t="shared" si="30"/>
        <v>543.48952298273025</v>
      </c>
      <c r="G274" s="32">
        <f t="shared" si="31"/>
        <v>0</v>
      </c>
      <c r="H274" s="32">
        <f t="shared" si="32"/>
        <v>0</v>
      </c>
      <c r="I274" s="32">
        <f>(IF(A274&lt;&gt;"",SUM($G$10:G274),""))</f>
        <v>4517.8713509555937</v>
      </c>
    </row>
    <row r="275" spans="1:9" x14ac:dyDescent="0.25">
      <c r="A275" s="29">
        <f t="shared" si="33"/>
        <v>266</v>
      </c>
      <c r="B275" s="30">
        <f t="shared" si="28"/>
        <v>50771</v>
      </c>
      <c r="C275" s="31">
        <f t="shared" si="34"/>
        <v>0</v>
      </c>
      <c r="D275" s="31">
        <f t="shared" si="29"/>
        <v>543.48952298273025</v>
      </c>
      <c r="E275" s="31">
        <f>IF(C275&gt;0,Summary!$B$4,0)</f>
        <v>0</v>
      </c>
      <c r="F275" s="32">
        <f t="shared" si="30"/>
        <v>543.48952298273025</v>
      </c>
      <c r="G275" s="32">
        <f t="shared" si="31"/>
        <v>0</v>
      </c>
      <c r="H275" s="32">
        <f t="shared" si="32"/>
        <v>0</v>
      </c>
      <c r="I275" s="32">
        <f>(IF(A275&lt;&gt;"",SUM($G$10:G275),""))</f>
        <v>4517.8713509555937</v>
      </c>
    </row>
    <row r="276" spans="1:9" x14ac:dyDescent="0.25">
      <c r="A276" s="29">
        <f t="shared" si="33"/>
        <v>267</v>
      </c>
      <c r="B276" s="30">
        <f t="shared" si="28"/>
        <v>50802</v>
      </c>
      <c r="C276" s="31">
        <f t="shared" si="34"/>
        <v>0</v>
      </c>
      <c r="D276" s="31">
        <f t="shared" si="29"/>
        <v>543.48952298273025</v>
      </c>
      <c r="E276" s="31">
        <f>IF(C276&gt;0,Summary!$B$4,0)</f>
        <v>0</v>
      </c>
      <c r="F276" s="32">
        <f t="shared" si="30"/>
        <v>543.48952298273025</v>
      </c>
      <c r="G276" s="32">
        <f t="shared" si="31"/>
        <v>0</v>
      </c>
      <c r="H276" s="32">
        <f t="shared" si="32"/>
        <v>0</v>
      </c>
      <c r="I276" s="32">
        <f>(IF(A276&lt;&gt;"",SUM($G$10:G276),""))</f>
        <v>4517.8713509555937</v>
      </c>
    </row>
    <row r="277" spans="1:9" x14ac:dyDescent="0.25">
      <c r="A277" s="29">
        <f t="shared" si="33"/>
        <v>268</v>
      </c>
      <c r="B277" s="30">
        <f t="shared" si="28"/>
        <v>50830</v>
      </c>
      <c r="C277" s="31">
        <f t="shared" si="34"/>
        <v>0</v>
      </c>
      <c r="D277" s="31">
        <f t="shared" si="29"/>
        <v>543.48952298273025</v>
      </c>
      <c r="E277" s="31">
        <f>IF(C277&gt;0,Summary!$B$4,0)</f>
        <v>0</v>
      </c>
      <c r="F277" s="32">
        <f t="shared" si="30"/>
        <v>543.48952298273025</v>
      </c>
      <c r="G277" s="32">
        <f t="shared" si="31"/>
        <v>0</v>
      </c>
      <c r="H277" s="32">
        <f t="shared" si="32"/>
        <v>0</v>
      </c>
      <c r="I277" s="32">
        <f>(IF(A277&lt;&gt;"",SUM($G$10:G277),""))</f>
        <v>4517.8713509555937</v>
      </c>
    </row>
    <row r="278" spans="1:9" x14ac:dyDescent="0.25">
      <c r="A278" s="29">
        <f t="shared" si="33"/>
        <v>269</v>
      </c>
      <c r="B278" s="30">
        <f t="shared" si="28"/>
        <v>50861</v>
      </c>
      <c r="C278" s="31">
        <f t="shared" si="34"/>
        <v>0</v>
      </c>
      <c r="D278" s="31">
        <f t="shared" si="29"/>
        <v>543.48952298273025</v>
      </c>
      <c r="E278" s="31">
        <f>IF(C278&gt;0,Summary!$B$4,0)</f>
        <v>0</v>
      </c>
      <c r="F278" s="32">
        <f t="shared" si="30"/>
        <v>543.48952298273025</v>
      </c>
      <c r="G278" s="32">
        <f t="shared" si="31"/>
        <v>0</v>
      </c>
      <c r="H278" s="32">
        <f t="shared" si="32"/>
        <v>0</v>
      </c>
      <c r="I278" s="32">
        <f>(IF(A278&lt;&gt;"",SUM($G$10:G278),""))</f>
        <v>4517.8713509555937</v>
      </c>
    </row>
    <row r="279" spans="1:9" x14ac:dyDescent="0.25">
      <c r="A279" s="29">
        <f t="shared" si="33"/>
        <v>270</v>
      </c>
      <c r="B279" s="30">
        <f t="shared" si="28"/>
        <v>50891</v>
      </c>
      <c r="C279" s="31">
        <f t="shared" si="34"/>
        <v>0</v>
      </c>
      <c r="D279" s="31">
        <f t="shared" si="29"/>
        <v>543.48952298273025</v>
      </c>
      <c r="E279" s="31">
        <f>IF(C279&gt;0,Summary!$B$4,0)</f>
        <v>0</v>
      </c>
      <c r="F279" s="32">
        <f t="shared" si="30"/>
        <v>543.48952298273025</v>
      </c>
      <c r="G279" s="32">
        <f t="shared" si="31"/>
        <v>0</v>
      </c>
      <c r="H279" s="32">
        <f t="shared" si="32"/>
        <v>0</v>
      </c>
      <c r="I279" s="32">
        <f>(IF(A279&lt;&gt;"",SUM($G$10:G279),""))</f>
        <v>4517.8713509555937</v>
      </c>
    </row>
    <row r="280" spans="1:9" x14ac:dyDescent="0.25">
      <c r="A280" s="29">
        <f t="shared" si="33"/>
        <v>271</v>
      </c>
      <c r="B280" s="30">
        <f t="shared" si="28"/>
        <v>50922</v>
      </c>
      <c r="C280" s="31">
        <f t="shared" si="34"/>
        <v>0</v>
      </c>
      <c r="D280" s="31">
        <f t="shared" si="29"/>
        <v>543.48952298273025</v>
      </c>
      <c r="E280" s="31">
        <f>IF(C280&gt;0,Summary!$B$4,0)</f>
        <v>0</v>
      </c>
      <c r="F280" s="32">
        <f t="shared" si="30"/>
        <v>543.48952298273025</v>
      </c>
      <c r="G280" s="32">
        <f t="shared" si="31"/>
        <v>0</v>
      </c>
      <c r="H280" s="32">
        <f t="shared" si="32"/>
        <v>0</v>
      </c>
      <c r="I280" s="32">
        <f>(IF(A280&lt;&gt;"",SUM($G$10:G280),""))</f>
        <v>4517.8713509555937</v>
      </c>
    </row>
    <row r="281" spans="1:9" x14ac:dyDescent="0.25">
      <c r="A281" s="29">
        <f t="shared" si="33"/>
        <v>272</v>
      </c>
      <c r="B281" s="30">
        <f t="shared" si="28"/>
        <v>50952</v>
      </c>
      <c r="C281" s="31">
        <f t="shared" si="34"/>
        <v>0</v>
      </c>
      <c r="D281" s="31">
        <f t="shared" si="29"/>
        <v>543.48952298273025</v>
      </c>
      <c r="E281" s="31">
        <f>IF(C281&gt;0,Summary!$B$4,0)</f>
        <v>0</v>
      </c>
      <c r="F281" s="32">
        <f t="shared" si="30"/>
        <v>543.48952298273025</v>
      </c>
      <c r="G281" s="32">
        <f t="shared" si="31"/>
        <v>0</v>
      </c>
      <c r="H281" s="32">
        <f t="shared" si="32"/>
        <v>0</v>
      </c>
      <c r="I281" s="32">
        <f>(IF(A281&lt;&gt;"",SUM($G$10:G281),""))</f>
        <v>4517.8713509555937</v>
      </c>
    </row>
    <row r="282" spans="1:9" x14ac:dyDescent="0.25">
      <c r="A282" s="29">
        <f t="shared" si="33"/>
        <v>273</v>
      </c>
      <c r="B282" s="30">
        <f t="shared" si="28"/>
        <v>50983</v>
      </c>
      <c r="C282" s="31">
        <f t="shared" si="34"/>
        <v>0</v>
      </c>
      <c r="D282" s="31">
        <f t="shared" si="29"/>
        <v>543.48952298273025</v>
      </c>
      <c r="E282" s="31">
        <f>IF(C282&gt;0,Summary!$B$4,0)</f>
        <v>0</v>
      </c>
      <c r="F282" s="32">
        <f t="shared" si="30"/>
        <v>543.48952298273025</v>
      </c>
      <c r="G282" s="32">
        <f t="shared" si="31"/>
        <v>0</v>
      </c>
      <c r="H282" s="32">
        <f t="shared" si="32"/>
        <v>0</v>
      </c>
      <c r="I282" s="32">
        <f>(IF(A282&lt;&gt;"",SUM($G$10:G282),""))</f>
        <v>4517.8713509555937</v>
      </c>
    </row>
    <row r="283" spans="1:9" x14ac:dyDescent="0.25">
      <c r="A283" s="29">
        <f t="shared" si="33"/>
        <v>274</v>
      </c>
      <c r="B283" s="30">
        <f t="shared" si="28"/>
        <v>51014</v>
      </c>
      <c r="C283" s="31">
        <f t="shared" si="34"/>
        <v>0</v>
      </c>
      <c r="D283" s="31">
        <f t="shared" si="29"/>
        <v>543.48952298273025</v>
      </c>
      <c r="E283" s="31">
        <f>IF(C283&gt;0,Summary!$B$4,0)</f>
        <v>0</v>
      </c>
      <c r="F283" s="32">
        <f t="shared" si="30"/>
        <v>543.48952298273025</v>
      </c>
      <c r="G283" s="32">
        <f t="shared" si="31"/>
        <v>0</v>
      </c>
      <c r="H283" s="32">
        <f t="shared" si="32"/>
        <v>0</v>
      </c>
      <c r="I283" s="32">
        <f>(IF(A283&lt;&gt;"",SUM($G$10:G283),""))</f>
        <v>4517.8713509555937</v>
      </c>
    </row>
    <row r="284" spans="1:9" x14ac:dyDescent="0.25">
      <c r="A284" s="29">
        <f t="shared" si="33"/>
        <v>275</v>
      </c>
      <c r="B284" s="30">
        <f t="shared" si="28"/>
        <v>51044</v>
      </c>
      <c r="C284" s="31">
        <f t="shared" si="34"/>
        <v>0</v>
      </c>
      <c r="D284" s="31">
        <f t="shared" si="29"/>
        <v>543.48952298273025</v>
      </c>
      <c r="E284" s="31">
        <f>IF(C284&gt;0,Summary!$B$4,0)</f>
        <v>0</v>
      </c>
      <c r="F284" s="32">
        <f t="shared" si="30"/>
        <v>543.48952298273025</v>
      </c>
      <c r="G284" s="32">
        <f t="shared" si="31"/>
        <v>0</v>
      </c>
      <c r="H284" s="32">
        <f t="shared" si="32"/>
        <v>0</v>
      </c>
      <c r="I284" s="32">
        <f>(IF(A284&lt;&gt;"",SUM($G$10:G284),""))</f>
        <v>4517.8713509555937</v>
      </c>
    </row>
    <row r="285" spans="1:9" x14ac:dyDescent="0.25">
      <c r="A285" s="29">
        <f t="shared" si="33"/>
        <v>276</v>
      </c>
      <c r="B285" s="30">
        <f t="shared" si="28"/>
        <v>51075</v>
      </c>
      <c r="C285" s="31">
        <f t="shared" si="34"/>
        <v>0</v>
      </c>
      <c r="D285" s="31">
        <f t="shared" si="29"/>
        <v>543.48952298273025</v>
      </c>
      <c r="E285" s="31">
        <f>IF(C285&gt;0,Summary!$B$4,0)</f>
        <v>0</v>
      </c>
      <c r="F285" s="32">
        <f t="shared" si="30"/>
        <v>543.48952298273025</v>
      </c>
      <c r="G285" s="32">
        <f t="shared" si="31"/>
        <v>0</v>
      </c>
      <c r="H285" s="32">
        <f t="shared" si="32"/>
        <v>0</v>
      </c>
      <c r="I285" s="32">
        <f>(IF(A285&lt;&gt;"",SUM($G$10:G285),""))</f>
        <v>4517.8713509555937</v>
      </c>
    </row>
    <row r="286" spans="1:9" x14ac:dyDescent="0.25">
      <c r="A286" s="29">
        <f t="shared" si="33"/>
        <v>277</v>
      </c>
      <c r="B286" s="30">
        <f t="shared" si="28"/>
        <v>51105</v>
      </c>
      <c r="C286" s="31">
        <f t="shared" si="34"/>
        <v>0</v>
      </c>
      <c r="D286" s="31">
        <f t="shared" si="29"/>
        <v>543.48952298273025</v>
      </c>
      <c r="E286" s="31">
        <f>IF(C286&gt;0,Summary!$B$4,0)</f>
        <v>0</v>
      </c>
      <c r="F286" s="32">
        <f t="shared" si="30"/>
        <v>543.48952298273025</v>
      </c>
      <c r="G286" s="32">
        <f t="shared" si="31"/>
        <v>0</v>
      </c>
      <c r="H286" s="32">
        <f t="shared" si="32"/>
        <v>0</v>
      </c>
      <c r="I286" s="32">
        <f>(IF(A286&lt;&gt;"",SUM($G$10:G286),""))</f>
        <v>4517.8713509555937</v>
      </c>
    </row>
    <row r="287" spans="1:9" x14ac:dyDescent="0.25">
      <c r="A287" s="29">
        <f t="shared" si="33"/>
        <v>278</v>
      </c>
      <c r="B287" s="30">
        <f t="shared" si="28"/>
        <v>51136</v>
      </c>
      <c r="C287" s="31">
        <f t="shared" si="34"/>
        <v>0</v>
      </c>
      <c r="D287" s="31">
        <f t="shared" si="29"/>
        <v>543.48952298273025</v>
      </c>
      <c r="E287" s="31">
        <f>IF(C287&gt;0,Summary!$B$4,0)</f>
        <v>0</v>
      </c>
      <c r="F287" s="32">
        <f t="shared" si="30"/>
        <v>543.48952298273025</v>
      </c>
      <c r="G287" s="32">
        <f t="shared" si="31"/>
        <v>0</v>
      </c>
      <c r="H287" s="32">
        <f t="shared" si="32"/>
        <v>0</v>
      </c>
      <c r="I287" s="32">
        <f>(IF(A287&lt;&gt;"",SUM($G$10:G287),""))</f>
        <v>4517.8713509555937</v>
      </c>
    </row>
    <row r="288" spans="1:9" x14ac:dyDescent="0.25">
      <c r="A288" s="29">
        <f t="shared" si="33"/>
        <v>279</v>
      </c>
      <c r="B288" s="30">
        <f t="shared" si="28"/>
        <v>51167</v>
      </c>
      <c r="C288" s="31">
        <f t="shared" si="34"/>
        <v>0</v>
      </c>
      <c r="D288" s="31">
        <f t="shared" si="29"/>
        <v>543.48952298273025</v>
      </c>
      <c r="E288" s="31">
        <f>IF(C288&gt;0,Summary!$B$4,0)</f>
        <v>0</v>
      </c>
      <c r="F288" s="32">
        <f t="shared" si="30"/>
        <v>543.48952298273025</v>
      </c>
      <c r="G288" s="32">
        <f t="shared" si="31"/>
        <v>0</v>
      </c>
      <c r="H288" s="32">
        <f t="shared" si="32"/>
        <v>0</v>
      </c>
      <c r="I288" s="32">
        <f>(IF(A288&lt;&gt;"",SUM($G$10:G288),""))</f>
        <v>4517.8713509555937</v>
      </c>
    </row>
    <row r="289" spans="1:9" x14ac:dyDescent="0.25">
      <c r="A289" s="29">
        <f t="shared" si="33"/>
        <v>280</v>
      </c>
      <c r="B289" s="30">
        <f t="shared" si="28"/>
        <v>51196</v>
      </c>
      <c r="C289" s="31">
        <f t="shared" si="34"/>
        <v>0</v>
      </c>
      <c r="D289" s="31">
        <f t="shared" si="29"/>
        <v>543.48952298273025</v>
      </c>
      <c r="E289" s="31">
        <f>IF(C289&gt;0,Summary!$B$4,0)</f>
        <v>0</v>
      </c>
      <c r="F289" s="32">
        <f t="shared" si="30"/>
        <v>543.48952298273025</v>
      </c>
      <c r="G289" s="32">
        <f t="shared" si="31"/>
        <v>0</v>
      </c>
      <c r="H289" s="32">
        <f t="shared" si="32"/>
        <v>0</v>
      </c>
      <c r="I289" s="32">
        <f>(IF(A289&lt;&gt;"",SUM($G$10:G289),""))</f>
        <v>4517.8713509555937</v>
      </c>
    </row>
    <row r="290" spans="1:9" x14ac:dyDescent="0.25">
      <c r="A290" s="29">
        <f t="shared" si="33"/>
        <v>281</v>
      </c>
      <c r="B290" s="30">
        <f t="shared" si="28"/>
        <v>51227</v>
      </c>
      <c r="C290" s="31">
        <f t="shared" si="34"/>
        <v>0</v>
      </c>
      <c r="D290" s="31">
        <f t="shared" si="29"/>
        <v>543.48952298273025</v>
      </c>
      <c r="E290" s="31">
        <f>IF(C290&gt;0,Summary!$B$4,0)</f>
        <v>0</v>
      </c>
      <c r="F290" s="32">
        <f t="shared" si="30"/>
        <v>543.48952298273025</v>
      </c>
      <c r="G290" s="32">
        <f t="shared" si="31"/>
        <v>0</v>
      </c>
      <c r="H290" s="32">
        <f t="shared" si="32"/>
        <v>0</v>
      </c>
      <c r="I290" s="32">
        <f>(IF(A290&lt;&gt;"",SUM($G$10:G290),""))</f>
        <v>4517.8713509555937</v>
      </c>
    </row>
    <row r="291" spans="1:9" x14ac:dyDescent="0.25">
      <c r="A291" s="29">
        <f t="shared" si="33"/>
        <v>282</v>
      </c>
      <c r="B291" s="30">
        <f t="shared" si="28"/>
        <v>51257</v>
      </c>
      <c r="C291" s="31">
        <f t="shared" si="34"/>
        <v>0</v>
      </c>
      <c r="D291" s="31">
        <f t="shared" si="29"/>
        <v>543.48952298273025</v>
      </c>
      <c r="E291" s="31">
        <f>IF(C291&gt;0,Summary!$B$4,0)</f>
        <v>0</v>
      </c>
      <c r="F291" s="32">
        <f t="shared" si="30"/>
        <v>543.48952298273025</v>
      </c>
      <c r="G291" s="32">
        <f t="shared" si="31"/>
        <v>0</v>
      </c>
      <c r="H291" s="32">
        <f t="shared" si="32"/>
        <v>0</v>
      </c>
      <c r="I291" s="32">
        <f>(IF(A291&lt;&gt;"",SUM($G$10:G291),""))</f>
        <v>4517.8713509555937</v>
      </c>
    </row>
    <row r="292" spans="1:9" x14ac:dyDescent="0.25">
      <c r="A292" s="29">
        <f t="shared" si="33"/>
        <v>283</v>
      </c>
      <c r="B292" s="30">
        <f t="shared" si="28"/>
        <v>51288</v>
      </c>
      <c r="C292" s="31">
        <f t="shared" si="34"/>
        <v>0</v>
      </c>
      <c r="D292" s="31">
        <f t="shared" si="29"/>
        <v>543.48952298273025</v>
      </c>
      <c r="E292" s="31">
        <f>IF(C292&gt;0,Summary!$B$4,0)</f>
        <v>0</v>
      </c>
      <c r="F292" s="32">
        <f t="shared" si="30"/>
        <v>543.48952298273025</v>
      </c>
      <c r="G292" s="32">
        <f t="shared" si="31"/>
        <v>0</v>
      </c>
      <c r="H292" s="32">
        <f t="shared" si="32"/>
        <v>0</v>
      </c>
      <c r="I292" s="32">
        <f>(IF(A292&lt;&gt;"",SUM($G$10:G292),""))</f>
        <v>4517.8713509555937</v>
      </c>
    </row>
    <row r="293" spans="1:9" x14ac:dyDescent="0.25">
      <c r="A293" s="29">
        <f t="shared" si="33"/>
        <v>284</v>
      </c>
      <c r="B293" s="30">
        <f t="shared" si="28"/>
        <v>51318</v>
      </c>
      <c r="C293" s="31">
        <f t="shared" si="34"/>
        <v>0</v>
      </c>
      <c r="D293" s="31">
        <f t="shared" si="29"/>
        <v>543.48952298273025</v>
      </c>
      <c r="E293" s="31">
        <f>IF(C293&gt;0,Summary!$B$4,0)</f>
        <v>0</v>
      </c>
      <c r="F293" s="32">
        <f t="shared" si="30"/>
        <v>543.48952298273025</v>
      </c>
      <c r="G293" s="32">
        <f t="shared" si="31"/>
        <v>0</v>
      </c>
      <c r="H293" s="32">
        <f t="shared" si="32"/>
        <v>0</v>
      </c>
      <c r="I293" s="32">
        <f>(IF(A293&lt;&gt;"",SUM($G$10:G293),""))</f>
        <v>4517.8713509555937</v>
      </c>
    </row>
    <row r="294" spans="1:9" x14ac:dyDescent="0.25">
      <c r="A294" s="29">
        <f t="shared" si="33"/>
        <v>285</v>
      </c>
      <c r="B294" s="30">
        <f t="shared" si="28"/>
        <v>51349</v>
      </c>
      <c r="C294" s="31">
        <f t="shared" si="34"/>
        <v>0</v>
      </c>
      <c r="D294" s="31">
        <f t="shared" si="29"/>
        <v>543.48952298273025</v>
      </c>
      <c r="E294" s="31">
        <f>IF(C294&gt;0,Summary!$B$4,0)</f>
        <v>0</v>
      </c>
      <c r="F294" s="32">
        <f t="shared" si="30"/>
        <v>543.48952298273025</v>
      </c>
      <c r="G294" s="32">
        <f t="shared" si="31"/>
        <v>0</v>
      </c>
      <c r="H294" s="32">
        <f t="shared" si="32"/>
        <v>0</v>
      </c>
      <c r="I294" s="32">
        <f>(IF(A294&lt;&gt;"",SUM($G$10:G294),""))</f>
        <v>4517.8713509555937</v>
      </c>
    </row>
    <row r="295" spans="1:9" x14ac:dyDescent="0.25">
      <c r="A295" s="29">
        <f t="shared" si="33"/>
        <v>286</v>
      </c>
      <c r="B295" s="30">
        <f t="shared" si="28"/>
        <v>51380</v>
      </c>
      <c r="C295" s="31">
        <f t="shared" si="34"/>
        <v>0</v>
      </c>
      <c r="D295" s="31">
        <f t="shared" si="29"/>
        <v>543.48952298273025</v>
      </c>
      <c r="E295" s="31">
        <f>IF(C295&gt;0,Summary!$B$4,0)</f>
        <v>0</v>
      </c>
      <c r="F295" s="32">
        <f t="shared" si="30"/>
        <v>543.48952298273025</v>
      </c>
      <c r="G295" s="32">
        <f t="shared" si="31"/>
        <v>0</v>
      </c>
      <c r="H295" s="32">
        <f t="shared" si="32"/>
        <v>0</v>
      </c>
      <c r="I295" s="32">
        <f>(IF(A295&lt;&gt;"",SUM($G$10:G295),""))</f>
        <v>4517.8713509555937</v>
      </c>
    </row>
    <row r="296" spans="1:9" x14ac:dyDescent="0.25">
      <c r="A296" s="29">
        <f t="shared" si="33"/>
        <v>287</v>
      </c>
      <c r="B296" s="30">
        <f t="shared" si="28"/>
        <v>51410</v>
      </c>
      <c r="C296" s="31">
        <f t="shared" si="34"/>
        <v>0</v>
      </c>
      <c r="D296" s="31">
        <f t="shared" si="29"/>
        <v>543.48952298273025</v>
      </c>
      <c r="E296" s="31">
        <f>IF(C296&gt;0,Summary!$B$4,0)</f>
        <v>0</v>
      </c>
      <c r="F296" s="32">
        <f t="shared" si="30"/>
        <v>543.48952298273025</v>
      </c>
      <c r="G296" s="32">
        <f t="shared" si="31"/>
        <v>0</v>
      </c>
      <c r="H296" s="32">
        <f t="shared" si="32"/>
        <v>0</v>
      </c>
      <c r="I296" s="32">
        <f>(IF(A296&lt;&gt;"",SUM($G$10:G296),""))</f>
        <v>4517.8713509555937</v>
      </c>
    </row>
    <row r="297" spans="1:9" x14ac:dyDescent="0.25">
      <c r="A297" s="29">
        <f t="shared" si="33"/>
        <v>288</v>
      </c>
      <c r="B297" s="30">
        <f t="shared" si="28"/>
        <v>51441</v>
      </c>
      <c r="C297" s="31">
        <f t="shared" si="34"/>
        <v>0</v>
      </c>
      <c r="D297" s="31">
        <f t="shared" si="29"/>
        <v>543.48952298273025</v>
      </c>
      <c r="E297" s="31">
        <f>IF(C297&gt;0,Summary!$B$4,0)</f>
        <v>0</v>
      </c>
      <c r="F297" s="32">
        <f t="shared" si="30"/>
        <v>543.48952298273025</v>
      </c>
      <c r="G297" s="32">
        <f t="shared" si="31"/>
        <v>0</v>
      </c>
      <c r="H297" s="32">
        <f t="shared" si="32"/>
        <v>0</v>
      </c>
      <c r="I297" s="32">
        <f>(IF(A297&lt;&gt;"",SUM($G$10:G297),""))</f>
        <v>4517.8713509555937</v>
      </c>
    </row>
    <row r="298" spans="1:9" x14ac:dyDescent="0.25">
      <c r="A298" s="29">
        <f t="shared" si="33"/>
        <v>289</v>
      </c>
      <c r="B298" s="30">
        <f t="shared" si="28"/>
        <v>51471</v>
      </c>
      <c r="C298" s="31">
        <f t="shared" si="34"/>
        <v>0</v>
      </c>
      <c r="D298" s="31">
        <f t="shared" si="29"/>
        <v>543.48952298273025</v>
      </c>
      <c r="E298" s="31">
        <f>IF(C298&gt;0,Summary!$B$4,0)</f>
        <v>0</v>
      </c>
      <c r="F298" s="32">
        <f t="shared" si="30"/>
        <v>543.48952298273025</v>
      </c>
      <c r="G298" s="32">
        <f t="shared" si="31"/>
        <v>0</v>
      </c>
      <c r="H298" s="32">
        <f t="shared" si="32"/>
        <v>0</v>
      </c>
      <c r="I298" s="32">
        <f>(IF(A298&lt;&gt;"",SUM($G$10:G298),""))</f>
        <v>4517.8713509555937</v>
      </c>
    </row>
    <row r="299" spans="1:9" x14ac:dyDescent="0.25">
      <c r="A299" s="29">
        <f t="shared" si="33"/>
        <v>290</v>
      </c>
      <c r="B299" s="30">
        <f t="shared" si="28"/>
        <v>51502</v>
      </c>
      <c r="C299" s="31">
        <f t="shared" si="34"/>
        <v>0</v>
      </c>
      <c r="D299" s="31">
        <f t="shared" si="29"/>
        <v>543.48952298273025</v>
      </c>
      <c r="E299" s="31">
        <f>IF(C299&gt;0,Summary!$B$4,0)</f>
        <v>0</v>
      </c>
      <c r="F299" s="32">
        <f t="shared" si="30"/>
        <v>543.48952298273025</v>
      </c>
      <c r="G299" s="32">
        <f t="shared" si="31"/>
        <v>0</v>
      </c>
      <c r="H299" s="32">
        <f t="shared" si="32"/>
        <v>0</v>
      </c>
      <c r="I299" s="32">
        <f>(IF(A299&lt;&gt;"",SUM($G$10:G299),""))</f>
        <v>4517.8713509555937</v>
      </c>
    </row>
    <row r="300" spans="1:9" x14ac:dyDescent="0.25">
      <c r="A300" s="29">
        <f t="shared" si="33"/>
        <v>291</v>
      </c>
      <c r="B300" s="30">
        <f t="shared" si="28"/>
        <v>51533</v>
      </c>
      <c r="C300" s="31">
        <f t="shared" si="34"/>
        <v>0</v>
      </c>
      <c r="D300" s="31">
        <f t="shared" si="29"/>
        <v>543.48952298273025</v>
      </c>
      <c r="E300" s="31">
        <f>IF(C300&gt;0,Summary!$B$4,0)</f>
        <v>0</v>
      </c>
      <c r="F300" s="32">
        <f t="shared" si="30"/>
        <v>543.48952298273025</v>
      </c>
      <c r="G300" s="32">
        <f t="shared" si="31"/>
        <v>0</v>
      </c>
      <c r="H300" s="32">
        <f t="shared" si="32"/>
        <v>0</v>
      </c>
      <c r="I300" s="32">
        <f>(IF(A300&lt;&gt;"",SUM($G$10:G300),""))</f>
        <v>4517.8713509555937</v>
      </c>
    </row>
    <row r="301" spans="1:9" x14ac:dyDescent="0.25">
      <c r="A301" s="29">
        <f t="shared" si="33"/>
        <v>292</v>
      </c>
      <c r="B301" s="30">
        <f t="shared" si="28"/>
        <v>51561</v>
      </c>
      <c r="C301" s="31">
        <f t="shared" si="34"/>
        <v>0</v>
      </c>
      <c r="D301" s="31">
        <f t="shared" si="29"/>
        <v>543.48952298273025</v>
      </c>
      <c r="E301" s="31">
        <f>IF(C301&gt;0,Summary!$B$4,0)</f>
        <v>0</v>
      </c>
      <c r="F301" s="32">
        <f t="shared" si="30"/>
        <v>543.48952298273025</v>
      </c>
      <c r="G301" s="32">
        <f t="shared" si="31"/>
        <v>0</v>
      </c>
      <c r="H301" s="32">
        <f t="shared" si="32"/>
        <v>0</v>
      </c>
      <c r="I301" s="32">
        <f>(IF(A301&lt;&gt;"",SUM($G$10:G301),""))</f>
        <v>4517.8713509555937</v>
      </c>
    </row>
    <row r="302" spans="1:9" x14ac:dyDescent="0.25">
      <c r="A302" s="29">
        <f t="shared" si="33"/>
        <v>293</v>
      </c>
      <c r="B302" s="30">
        <f t="shared" si="28"/>
        <v>51592</v>
      </c>
      <c r="C302" s="31">
        <f t="shared" si="34"/>
        <v>0</v>
      </c>
      <c r="D302" s="31">
        <f t="shared" si="29"/>
        <v>543.48952298273025</v>
      </c>
      <c r="E302" s="31">
        <f>IF(C302&gt;0,Summary!$B$4,0)</f>
        <v>0</v>
      </c>
      <c r="F302" s="32">
        <f t="shared" si="30"/>
        <v>543.48952298273025</v>
      </c>
      <c r="G302" s="32">
        <f t="shared" si="31"/>
        <v>0</v>
      </c>
      <c r="H302" s="32">
        <f t="shared" si="32"/>
        <v>0</v>
      </c>
      <c r="I302" s="32">
        <f>(IF(A302&lt;&gt;"",SUM($G$10:G302),""))</f>
        <v>4517.8713509555937</v>
      </c>
    </row>
    <row r="303" spans="1:9" x14ac:dyDescent="0.25">
      <c r="A303" s="29">
        <f t="shared" si="33"/>
        <v>294</v>
      </c>
      <c r="B303" s="30">
        <f t="shared" si="28"/>
        <v>51622</v>
      </c>
      <c r="C303" s="31">
        <f t="shared" si="34"/>
        <v>0</v>
      </c>
      <c r="D303" s="31">
        <f t="shared" si="29"/>
        <v>543.48952298273025</v>
      </c>
      <c r="E303" s="31">
        <f>IF(C303&gt;0,Summary!$B$4,0)</f>
        <v>0</v>
      </c>
      <c r="F303" s="32">
        <f t="shared" si="30"/>
        <v>543.48952298273025</v>
      </c>
      <c r="G303" s="32">
        <f t="shared" si="31"/>
        <v>0</v>
      </c>
      <c r="H303" s="32">
        <f t="shared" si="32"/>
        <v>0</v>
      </c>
      <c r="I303" s="32">
        <f>(IF(A303&lt;&gt;"",SUM($G$10:G303),""))</f>
        <v>4517.8713509555937</v>
      </c>
    </row>
    <row r="304" spans="1:9" x14ac:dyDescent="0.25">
      <c r="A304" s="29">
        <f t="shared" si="33"/>
        <v>295</v>
      </c>
      <c r="B304" s="30">
        <f t="shared" si="28"/>
        <v>51653</v>
      </c>
      <c r="C304" s="31">
        <f t="shared" si="34"/>
        <v>0</v>
      </c>
      <c r="D304" s="31">
        <f t="shared" si="29"/>
        <v>543.48952298273025</v>
      </c>
      <c r="E304" s="31">
        <f>IF(C304&gt;0,Summary!$B$4,0)</f>
        <v>0</v>
      </c>
      <c r="F304" s="32">
        <f t="shared" si="30"/>
        <v>543.48952298273025</v>
      </c>
      <c r="G304" s="32">
        <f t="shared" si="31"/>
        <v>0</v>
      </c>
      <c r="H304" s="32">
        <f t="shared" si="32"/>
        <v>0</v>
      </c>
      <c r="I304" s="32">
        <f>(IF(A304&lt;&gt;"",SUM($G$10:G304),""))</f>
        <v>4517.8713509555937</v>
      </c>
    </row>
    <row r="305" spans="1:9" x14ac:dyDescent="0.25">
      <c r="A305" s="29">
        <f t="shared" si="33"/>
        <v>296</v>
      </c>
      <c r="B305" s="30">
        <f t="shared" si="28"/>
        <v>51683</v>
      </c>
      <c r="C305" s="31">
        <f t="shared" si="34"/>
        <v>0</v>
      </c>
      <c r="D305" s="31">
        <f t="shared" si="29"/>
        <v>543.48952298273025</v>
      </c>
      <c r="E305" s="31">
        <f>IF(C305&gt;0,Summary!$B$4,0)</f>
        <v>0</v>
      </c>
      <c r="F305" s="32">
        <f t="shared" si="30"/>
        <v>543.48952298273025</v>
      </c>
      <c r="G305" s="32">
        <f t="shared" si="31"/>
        <v>0</v>
      </c>
      <c r="H305" s="32">
        <f t="shared" si="32"/>
        <v>0</v>
      </c>
      <c r="I305" s="32">
        <f>(IF(A305&lt;&gt;"",SUM($G$10:G305),""))</f>
        <v>4517.8713509555937</v>
      </c>
    </row>
    <row r="306" spans="1:9" x14ac:dyDescent="0.25">
      <c r="A306" s="29">
        <f t="shared" si="33"/>
        <v>297</v>
      </c>
      <c r="B306" s="30">
        <f t="shared" si="28"/>
        <v>51714</v>
      </c>
      <c r="C306" s="31">
        <f t="shared" si="34"/>
        <v>0</v>
      </c>
      <c r="D306" s="31">
        <f t="shared" si="29"/>
        <v>543.48952298273025</v>
      </c>
      <c r="E306" s="31">
        <f>IF(C306&gt;0,Summary!$B$4,0)</f>
        <v>0</v>
      </c>
      <c r="F306" s="32">
        <f t="shared" si="30"/>
        <v>543.48952298273025</v>
      </c>
      <c r="G306" s="32">
        <f t="shared" si="31"/>
        <v>0</v>
      </c>
      <c r="H306" s="32">
        <f t="shared" si="32"/>
        <v>0</v>
      </c>
      <c r="I306" s="32">
        <f>(IF(A306&lt;&gt;"",SUM($G$10:G306),""))</f>
        <v>4517.8713509555937</v>
      </c>
    </row>
    <row r="307" spans="1:9" x14ac:dyDescent="0.25">
      <c r="A307" s="29">
        <f t="shared" si="33"/>
        <v>298</v>
      </c>
      <c r="B307" s="30">
        <f t="shared" si="28"/>
        <v>51745</v>
      </c>
      <c r="C307" s="31">
        <f t="shared" si="34"/>
        <v>0</v>
      </c>
      <c r="D307" s="31">
        <f t="shared" si="29"/>
        <v>543.48952298273025</v>
      </c>
      <c r="E307" s="31">
        <f>IF(C307&gt;0,Summary!$B$4,0)</f>
        <v>0</v>
      </c>
      <c r="F307" s="32">
        <f t="shared" si="30"/>
        <v>543.48952298273025</v>
      </c>
      <c r="G307" s="32">
        <f t="shared" si="31"/>
        <v>0</v>
      </c>
      <c r="H307" s="32">
        <f t="shared" si="32"/>
        <v>0</v>
      </c>
      <c r="I307" s="32">
        <f>(IF(A307&lt;&gt;"",SUM($G$10:G307),""))</f>
        <v>4517.8713509555937</v>
      </c>
    </row>
    <row r="308" spans="1:9" x14ac:dyDescent="0.25">
      <c r="A308" s="29">
        <f t="shared" si="33"/>
        <v>299</v>
      </c>
      <c r="B308" s="30">
        <f t="shared" si="28"/>
        <v>51775</v>
      </c>
      <c r="C308" s="31">
        <f t="shared" si="34"/>
        <v>0</v>
      </c>
      <c r="D308" s="31">
        <f t="shared" si="29"/>
        <v>543.48952298273025</v>
      </c>
      <c r="E308" s="31">
        <f>IF(C308&gt;0,Summary!$B$4,0)</f>
        <v>0</v>
      </c>
      <c r="F308" s="32">
        <f t="shared" si="30"/>
        <v>543.48952298273025</v>
      </c>
      <c r="G308" s="32">
        <f t="shared" si="31"/>
        <v>0</v>
      </c>
      <c r="H308" s="32">
        <f t="shared" si="32"/>
        <v>0</v>
      </c>
      <c r="I308" s="32">
        <f>(IF(A308&lt;&gt;"",SUM($G$10:G308),""))</f>
        <v>4517.8713509555937</v>
      </c>
    </row>
    <row r="309" spans="1:9" x14ac:dyDescent="0.25">
      <c r="A309" s="29">
        <f t="shared" si="33"/>
        <v>300</v>
      </c>
      <c r="B309" s="30">
        <f t="shared" si="28"/>
        <v>51806</v>
      </c>
      <c r="C309" s="31">
        <f t="shared" si="34"/>
        <v>0</v>
      </c>
      <c r="D309" s="31">
        <f t="shared" si="29"/>
        <v>543.48952298273025</v>
      </c>
      <c r="E309" s="31">
        <f>IF(C309&gt;0,Summary!$B$4,0)</f>
        <v>0</v>
      </c>
      <c r="F309" s="32">
        <f t="shared" si="30"/>
        <v>543.48952298273025</v>
      </c>
      <c r="G309" s="32">
        <f t="shared" si="31"/>
        <v>0</v>
      </c>
      <c r="H309" s="32">
        <f t="shared" si="32"/>
        <v>0</v>
      </c>
      <c r="I309" s="32">
        <f>(IF(A309&lt;&gt;"",SUM($G$10:G309),""))</f>
        <v>4517.8713509555937</v>
      </c>
    </row>
    <row r="310" spans="1:9" x14ac:dyDescent="0.25">
      <c r="A310" s="29">
        <f t="shared" si="33"/>
        <v>301</v>
      </c>
      <c r="B310" s="30">
        <f t="shared" si="28"/>
        <v>51836</v>
      </c>
      <c r="C310" s="31">
        <f t="shared" si="34"/>
        <v>0</v>
      </c>
      <c r="D310" s="31">
        <f t="shared" si="29"/>
        <v>543.48952298273025</v>
      </c>
      <c r="E310" s="31">
        <f>IF(C310&gt;0,Summary!$B$4,0)</f>
        <v>0</v>
      </c>
      <c r="F310" s="32">
        <f t="shared" si="30"/>
        <v>543.48952298273025</v>
      </c>
      <c r="G310" s="32">
        <f t="shared" si="31"/>
        <v>0</v>
      </c>
      <c r="H310" s="32">
        <f t="shared" si="32"/>
        <v>0</v>
      </c>
      <c r="I310" s="32">
        <f>(IF(A310&lt;&gt;"",SUM($G$10:G310),""))</f>
        <v>4517.8713509555937</v>
      </c>
    </row>
    <row r="311" spans="1:9" x14ac:dyDescent="0.25">
      <c r="A311" s="29">
        <f t="shared" si="33"/>
        <v>302</v>
      </c>
      <c r="B311" s="30">
        <f t="shared" si="28"/>
        <v>51867</v>
      </c>
      <c r="C311" s="31">
        <f t="shared" si="34"/>
        <v>0</v>
      </c>
      <c r="D311" s="31">
        <f t="shared" si="29"/>
        <v>543.48952298273025</v>
      </c>
      <c r="E311" s="31">
        <f>IF(C311&gt;0,Summary!$B$4,0)</f>
        <v>0</v>
      </c>
      <c r="F311" s="32">
        <f t="shared" si="30"/>
        <v>543.48952298273025</v>
      </c>
      <c r="G311" s="32">
        <f t="shared" si="31"/>
        <v>0</v>
      </c>
      <c r="H311" s="32">
        <f t="shared" si="32"/>
        <v>0</v>
      </c>
      <c r="I311" s="32">
        <f>(IF(A311&lt;&gt;"",SUM($G$10:G311),""))</f>
        <v>4517.8713509555937</v>
      </c>
    </row>
    <row r="312" spans="1:9" x14ac:dyDescent="0.25">
      <c r="A312" s="29">
        <f t="shared" si="33"/>
        <v>303</v>
      </c>
      <c r="B312" s="30">
        <f t="shared" si="28"/>
        <v>51898</v>
      </c>
      <c r="C312" s="31">
        <f t="shared" si="34"/>
        <v>0</v>
      </c>
      <c r="D312" s="31">
        <f t="shared" si="29"/>
        <v>543.48952298273025</v>
      </c>
      <c r="E312" s="31">
        <f>IF(C312&gt;0,Summary!$B$4,0)</f>
        <v>0</v>
      </c>
      <c r="F312" s="32">
        <f t="shared" si="30"/>
        <v>543.48952298273025</v>
      </c>
      <c r="G312" s="32">
        <f t="shared" si="31"/>
        <v>0</v>
      </c>
      <c r="H312" s="32">
        <f t="shared" si="32"/>
        <v>0</v>
      </c>
      <c r="I312" s="32">
        <f>(IF(A312&lt;&gt;"",SUM($G$10:G312),""))</f>
        <v>4517.8713509555937</v>
      </c>
    </row>
    <row r="313" spans="1:9" x14ac:dyDescent="0.25">
      <c r="A313" s="29">
        <f t="shared" si="33"/>
        <v>304</v>
      </c>
      <c r="B313" s="30">
        <f t="shared" si="28"/>
        <v>51926</v>
      </c>
      <c r="C313" s="31">
        <f t="shared" si="34"/>
        <v>0</v>
      </c>
      <c r="D313" s="31">
        <f t="shared" si="29"/>
        <v>543.48952298273025</v>
      </c>
      <c r="E313" s="31">
        <f>IF(C313&gt;0,Summary!$B$4,0)</f>
        <v>0</v>
      </c>
      <c r="F313" s="32">
        <f t="shared" si="30"/>
        <v>543.48952298273025</v>
      </c>
      <c r="G313" s="32">
        <f t="shared" si="31"/>
        <v>0</v>
      </c>
      <c r="H313" s="32">
        <f t="shared" si="32"/>
        <v>0</v>
      </c>
      <c r="I313" s="32">
        <f>(IF(A313&lt;&gt;"",SUM($G$10:G313),""))</f>
        <v>4517.8713509555937</v>
      </c>
    </row>
    <row r="314" spans="1:9" x14ac:dyDescent="0.25">
      <c r="A314" s="29">
        <f t="shared" si="33"/>
        <v>305</v>
      </c>
      <c r="B314" s="30">
        <f t="shared" si="28"/>
        <v>51957</v>
      </c>
      <c r="C314" s="31">
        <f t="shared" si="34"/>
        <v>0</v>
      </c>
      <c r="D314" s="31">
        <f t="shared" si="29"/>
        <v>543.48952298273025</v>
      </c>
      <c r="E314" s="31">
        <f>IF(C314&gt;0,Summary!$B$4,0)</f>
        <v>0</v>
      </c>
      <c r="F314" s="32">
        <f t="shared" si="30"/>
        <v>543.48952298273025</v>
      </c>
      <c r="G314" s="32">
        <f t="shared" si="31"/>
        <v>0</v>
      </c>
      <c r="H314" s="32">
        <f t="shared" si="32"/>
        <v>0</v>
      </c>
      <c r="I314" s="32">
        <f>(IF(A314&lt;&gt;"",SUM($G$10:G314),""))</f>
        <v>4517.8713509555937</v>
      </c>
    </row>
    <row r="315" spans="1:9" x14ac:dyDescent="0.25">
      <c r="A315" s="29">
        <f t="shared" si="33"/>
        <v>306</v>
      </c>
      <c r="B315" s="30">
        <f t="shared" si="28"/>
        <v>51987</v>
      </c>
      <c r="C315" s="31">
        <f t="shared" si="34"/>
        <v>0</v>
      </c>
      <c r="D315" s="31">
        <f t="shared" si="29"/>
        <v>543.48952298273025</v>
      </c>
      <c r="E315" s="31">
        <f>IF(C315&gt;0,Summary!$B$4,0)</f>
        <v>0</v>
      </c>
      <c r="F315" s="32">
        <f t="shared" si="30"/>
        <v>543.48952298273025</v>
      </c>
      <c r="G315" s="32">
        <f t="shared" si="31"/>
        <v>0</v>
      </c>
      <c r="H315" s="32">
        <f t="shared" si="32"/>
        <v>0</v>
      </c>
      <c r="I315" s="32">
        <f>(IF(A315&lt;&gt;"",SUM($G$10:G315),""))</f>
        <v>4517.8713509555937</v>
      </c>
    </row>
    <row r="316" spans="1:9" x14ac:dyDescent="0.25">
      <c r="A316" s="29">
        <f t="shared" si="33"/>
        <v>307</v>
      </c>
      <c r="B316" s="30">
        <f t="shared" si="28"/>
        <v>52018</v>
      </c>
      <c r="C316" s="31">
        <f t="shared" si="34"/>
        <v>0</v>
      </c>
      <c r="D316" s="31">
        <f t="shared" si="29"/>
        <v>543.48952298273025</v>
      </c>
      <c r="E316" s="31">
        <f>IF(C316&gt;0,Summary!$B$4,0)</f>
        <v>0</v>
      </c>
      <c r="F316" s="32">
        <f t="shared" si="30"/>
        <v>543.48952298273025</v>
      </c>
      <c r="G316" s="32">
        <f t="shared" si="31"/>
        <v>0</v>
      </c>
      <c r="H316" s="32">
        <f t="shared" si="32"/>
        <v>0</v>
      </c>
      <c r="I316" s="32">
        <f>(IF(A316&lt;&gt;"",SUM($G$10:G316),""))</f>
        <v>4517.8713509555937</v>
      </c>
    </row>
    <row r="317" spans="1:9" x14ac:dyDescent="0.25">
      <c r="A317" s="29">
        <f t="shared" si="33"/>
        <v>308</v>
      </c>
      <c r="B317" s="30">
        <f t="shared" si="28"/>
        <v>52048</v>
      </c>
      <c r="C317" s="31">
        <f t="shared" si="34"/>
        <v>0</v>
      </c>
      <c r="D317" s="31">
        <f t="shared" si="29"/>
        <v>543.48952298273025</v>
      </c>
      <c r="E317" s="31">
        <f>IF(C317&gt;0,Summary!$B$4,0)</f>
        <v>0</v>
      </c>
      <c r="F317" s="32">
        <f t="shared" si="30"/>
        <v>543.48952298273025</v>
      </c>
      <c r="G317" s="32">
        <f t="shared" si="31"/>
        <v>0</v>
      </c>
      <c r="H317" s="32">
        <f t="shared" si="32"/>
        <v>0</v>
      </c>
      <c r="I317" s="32">
        <f>(IF(A317&lt;&gt;"",SUM($G$10:G317),""))</f>
        <v>4517.8713509555937</v>
      </c>
    </row>
    <row r="318" spans="1:9" x14ac:dyDescent="0.25">
      <c r="A318" s="29">
        <f t="shared" si="33"/>
        <v>309</v>
      </c>
      <c r="B318" s="30">
        <f t="shared" si="28"/>
        <v>52079</v>
      </c>
      <c r="C318" s="31">
        <f t="shared" si="34"/>
        <v>0</v>
      </c>
      <c r="D318" s="31">
        <f t="shared" si="29"/>
        <v>543.48952298273025</v>
      </c>
      <c r="E318" s="31">
        <f>IF(C318&gt;0,Summary!$B$4,0)</f>
        <v>0</v>
      </c>
      <c r="F318" s="32">
        <f t="shared" si="30"/>
        <v>543.48952298273025</v>
      </c>
      <c r="G318" s="32">
        <f t="shared" si="31"/>
        <v>0</v>
      </c>
      <c r="H318" s="32">
        <f t="shared" si="32"/>
        <v>0</v>
      </c>
      <c r="I318" s="32">
        <f>(IF(A318&lt;&gt;"",SUM($G$10:G318),""))</f>
        <v>4517.8713509555937</v>
      </c>
    </row>
    <row r="319" spans="1:9" x14ac:dyDescent="0.25">
      <c r="A319" s="29">
        <f t="shared" si="33"/>
        <v>310</v>
      </c>
      <c r="B319" s="30">
        <f t="shared" si="28"/>
        <v>52110</v>
      </c>
      <c r="C319" s="31">
        <f t="shared" si="34"/>
        <v>0</v>
      </c>
      <c r="D319" s="31">
        <f t="shared" si="29"/>
        <v>543.48952298273025</v>
      </c>
      <c r="E319" s="31">
        <f>IF(C319&gt;0,Summary!$B$4,0)</f>
        <v>0</v>
      </c>
      <c r="F319" s="32">
        <f t="shared" si="30"/>
        <v>543.48952298273025</v>
      </c>
      <c r="G319" s="32">
        <f t="shared" si="31"/>
        <v>0</v>
      </c>
      <c r="H319" s="32">
        <f t="shared" si="32"/>
        <v>0</v>
      </c>
      <c r="I319" s="32">
        <f>(IF(A319&lt;&gt;"",SUM($G$10:G319),""))</f>
        <v>4517.8713509555937</v>
      </c>
    </row>
    <row r="320" spans="1:9" x14ac:dyDescent="0.25">
      <c r="A320" s="29">
        <f t="shared" si="33"/>
        <v>311</v>
      </c>
      <c r="B320" s="30">
        <f t="shared" si="28"/>
        <v>52140</v>
      </c>
      <c r="C320" s="31">
        <f t="shared" si="34"/>
        <v>0</v>
      </c>
      <c r="D320" s="31">
        <f t="shared" si="29"/>
        <v>543.48952298273025</v>
      </c>
      <c r="E320" s="31">
        <f>IF(C320&gt;0,Summary!$B$4,0)</f>
        <v>0</v>
      </c>
      <c r="F320" s="32">
        <f t="shared" si="30"/>
        <v>543.48952298273025</v>
      </c>
      <c r="G320" s="32">
        <f t="shared" si="31"/>
        <v>0</v>
      </c>
      <c r="H320" s="32">
        <f t="shared" si="32"/>
        <v>0</v>
      </c>
      <c r="I320" s="32">
        <f>(IF(A320&lt;&gt;"",SUM($G$10:G320),""))</f>
        <v>4517.8713509555937</v>
      </c>
    </row>
    <row r="321" spans="1:9" x14ac:dyDescent="0.25">
      <c r="A321" s="29">
        <f t="shared" si="33"/>
        <v>312</v>
      </c>
      <c r="B321" s="30">
        <f t="shared" si="28"/>
        <v>52171</v>
      </c>
      <c r="C321" s="31">
        <f t="shared" si="34"/>
        <v>0</v>
      </c>
      <c r="D321" s="31">
        <f t="shared" si="29"/>
        <v>543.48952298273025</v>
      </c>
      <c r="E321" s="31">
        <f>IF(C321&gt;0,Summary!$B$4,0)</f>
        <v>0</v>
      </c>
      <c r="F321" s="32">
        <f t="shared" si="30"/>
        <v>543.48952298273025</v>
      </c>
      <c r="G321" s="32">
        <f t="shared" si="31"/>
        <v>0</v>
      </c>
      <c r="H321" s="32">
        <f t="shared" si="32"/>
        <v>0</v>
      </c>
      <c r="I321" s="32">
        <f>(IF(A321&lt;&gt;"",SUM($G$10:G321),""))</f>
        <v>4517.8713509555937</v>
      </c>
    </row>
    <row r="322" spans="1:9" x14ac:dyDescent="0.25">
      <c r="A322" s="29">
        <f t="shared" si="33"/>
        <v>313</v>
      </c>
      <c r="B322" s="30">
        <f t="shared" si="28"/>
        <v>52201</v>
      </c>
      <c r="C322" s="31">
        <f t="shared" si="34"/>
        <v>0</v>
      </c>
      <c r="D322" s="31">
        <f t="shared" si="29"/>
        <v>543.48952298273025</v>
      </c>
      <c r="E322" s="31">
        <f>IF(C322&gt;0,Summary!$B$4,0)</f>
        <v>0</v>
      </c>
      <c r="F322" s="32">
        <f t="shared" si="30"/>
        <v>543.48952298273025</v>
      </c>
      <c r="G322" s="32">
        <f t="shared" si="31"/>
        <v>0</v>
      </c>
      <c r="H322" s="32">
        <f t="shared" si="32"/>
        <v>0</v>
      </c>
      <c r="I322" s="32">
        <f>(IF(A322&lt;&gt;"",SUM($G$10:G322),""))</f>
        <v>4517.8713509555937</v>
      </c>
    </row>
    <row r="323" spans="1:9" x14ac:dyDescent="0.25">
      <c r="A323" s="29">
        <f t="shared" si="33"/>
        <v>314</v>
      </c>
      <c r="B323" s="30">
        <f t="shared" si="28"/>
        <v>52232</v>
      </c>
      <c r="C323" s="31">
        <f t="shared" si="34"/>
        <v>0</v>
      </c>
      <c r="D323" s="31">
        <f t="shared" si="29"/>
        <v>543.48952298273025</v>
      </c>
      <c r="E323" s="31">
        <f>IF(C323&gt;0,Summary!$B$4,0)</f>
        <v>0</v>
      </c>
      <c r="F323" s="32">
        <f t="shared" si="30"/>
        <v>543.48952298273025</v>
      </c>
      <c r="G323" s="32">
        <f t="shared" si="31"/>
        <v>0</v>
      </c>
      <c r="H323" s="32">
        <f t="shared" si="32"/>
        <v>0</v>
      </c>
      <c r="I323" s="32">
        <f>(IF(A323&lt;&gt;"",SUM($G$10:G323),""))</f>
        <v>4517.8713509555937</v>
      </c>
    </row>
    <row r="324" spans="1:9" x14ac:dyDescent="0.25">
      <c r="A324" s="29">
        <f t="shared" si="33"/>
        <v>315</v>
      </c>
      <c r="B324" s="30">
        <f t="shared" si="28"/>
        <v>52263</v>
      </c>
      <c r="C324" s="31">
        <f t="shared" si="34"/>
        <v>0</v>
      </c>
      <c r="D324" s="31">
        <f t="shared" si="29"/>
        <v>543.48952298273025</v>
      </c>
      <c r="E324" s="31">
        <f>IF(C324&gt;0,Summary!$B$4,0)</f>
        <v>0</v>
      </c>
      <c r="F324" s="32">
        <f t="shared" si="30"/>
        <v>543.48952298273025</v>
      </c>
      <c r="G324" s="32">
        <f t="shared" si="31"/>
        <v>0</v>
      </c>
      <c r="H324" s="32">
        <f t="shared" si="32"/>
        <v>0</v>
      </c>
      <c r="I324" s="32">
        <f>(IF(A324&lt;&gt;"",SUM($G$10:G324),""))</f>
        <v>4517.8713509555937</v>
      </c>
    </row>
    <row r="325" spans="1:9" x14ac:dyDescent="0.25">
      <c r="A325" s="29">
        <f t="shared" si="33"/>
        <v>316</v>
      </c>
      <c r="B325" s="30">
        <f t="shared" si="28"/>
        <v>52291</v>
      </c>
      <c r="C325" s="31">
        <f t="shared" si="34"/>
        <v>0</v>
      </c>
      <c r="D325" s="31">
        <f t="shared" si="29"/>
        <v>543.48952298273025</v>
      </c>
      <c r="E325" s="31">
        <f>IF(C325&gt;0,Summary!$B$4,0)</f>
        <v>0</v>
      </c>
      <c r="F325" s="32">
        <f t="shared" si="30"/>
        <v>543.48952298273025</v>
      </c>
      <c r="G325" s="32">
        <f t="shared" si="31"/>
        <v>0</v>
      </c>
      <c r="H325" s="32">
        <f t="shared" si="32"/>
        <v>0</v>
      </c>
      <c r="I325" s="32">
        <f>(IF(A325&lt;&gt;"",SUM($G$10:G325),""))</f>
        <v>4517.8713509555937</v>
      </c>
    </row>
    <row r="326" spans="1:9" x14ac:dyDescent="0.25">
      <c r="A326" s="29">
        <f t="shared" si="33"/>
        <v>317</v>
      </c>
      <c r="B326" s="30">
        <f t="shared" si="28"/>
        <v>52322</v>
      </c>
      <c r="C326" s="31">
        <f t="shared" si="34"/>
        <v>0</v>
      </c>
      <c r="D326" s="31">
        <f t="shared" si="29"/>
        <v>543.48952298273025</v>
      </c>
      <c r="E326" s="31">
        <f>IF(C326&gt;0,Summary!$B$4,0)</f>
        <v>0</v>
      </c>
      <c r="F326" s="32">
        <f t="shared" si="30"/>
        <v>543.48952298273025</v>
      </c>
      <c r="G326" s="32">
        <f t="shared" si="31"/>
        <v>0</v>
      </c>
      <c r="H326" s="32">
        <f t="shared" si="32"/>
        <v>0</v>
      </c>
      <c r="I326" s="32">
        <f>(IF(A326&lt;&gt;"",SUM($G$10:G326),""))</f>
        <v>4517.8713509555937</v>
      </c>
    </row>
    <row r="327" spans="1:9" x14ac:dyDescent="0.25">
      <c r="A327" s="29">
        <f t="shared" si="33"/>
        <v>318</v>
      </c>
      <c r="B327" s="30">
        <f t="shared" si="28"/>
        <v>52352</v>
      </c>
      <c r="C327" s="31">
        <f t="shared" si="34"/>
        <v>0</v>
      </c>
      <c r="D327" s="31">
        <f t="shared" si="29"/>
        <v>543.48952298273025</v>
      </c>
      <c r="E327" s="31">
        <f>IF(C327&gt;0,Summary!$B$4,0)</f>
        <v>0</v>
      </c>
      <c r="F327" s="32">
        <f t="shared" si="30"/>
        <v>543.48952298273025</v>
      </c>
      <c r="G327" s="32">
        <f t="shared" si="31"/>
        <v>0</v>
      </c>
      <c r="H327" s="32">
        <f t="shared" si="32"/>
        <v>0</v>
      </c>
      <c r="I327" s="32">
        <f>(IF(A327&lt;&gt;"",SUM($G$10:G327),""))</f>
        <v>4517.8713509555937</v>
      </c>
    </row>
    <row r="328" spans="1:9" x14ac:dyDescent="0.25">
      <c r="A328" s="29">
        <f t="shared" si="33"/>
        <v>319</v>
      </c>
      <c r="B328" s="30">
        <f t="shared" si="28"/>
        <v>52383</v>
      </c>
      <c r="C328" s="31">
        <f t="shared" si="34"/>
        <v>0</v>
      </c>
      <c r="D328" s="31">
        <f t="shared" si="29"/>
        <v>543.48952298273025</v>
      </c>
      <c r="E328" s="31">
        <f>IF(C328&gt;0,Summary!$B$4,0)</f>
        <v>0</v>
      </c>
      <c r="F328" s="32">
        <f t="shared" si="30"/>
        <v>543.48952298273025</v>
      </c>
      <c r="G328" s="32">
        <f t="shared" si="31"/>
        <v>0</v>
      </c>
      <c r="H328" s="32">
        <f t="shared" si="32"/>
        <v>0</v>
      </c>
      <c r="I328" s="32">
        <f>(IF(A328&lt;&gt;"",SUM($G$10:G328),""))</f>
        <v>4517.8713509555937</v>
      </c>
    </row>
    <row r="329" spans="1:9" x14ac:dyDescent="0.25">
      <c r="A329" s="29">
        <f t="shared" si="33"/>
        <v>320</v>
      </c>
      <c r="B329" s="30">
        <f t="shared" si="28"/>
        <v>52413</v>
      </c>
      <c r="C329" s="31">
        <f t="shared" si="34"/>
        <v>0</v>
      </c>
      <c r="D329" s="31">
        <f t="shared" si="29"/>
        <v>543.48952298273025</v>
      </c>
      <c r="E329" s="31">
        <f>IF(C329&gt;0,Summary!$B$4,0)</f>
        <v>0</v>
      </c>
      <c r="F329" s="32">
        <f t="shared" si="30"/>
        <v>543.48952298273025</v>
      </c>
      <c r="G329" s="32">
        <f t="shared" si="31"/>
        <v>0</v>
      </c>
      <c r="H329" s="32">
        <f t="shared" si="32"/>
        <v>0</v>
      </c>
      <c r="I329" s="32">
        <f>(IF(A329&lt;&gt;"",SUM($G$10:G329),""))</f>
        <v>4517.8713509555937</v>
      </c>
    </row>
    <row r="330" spans="1:9" x14ac:dyDescent="0.25">
      <c r="A330" s="29">
        <f t="shared" si="33"/>
        <v>321</v>
      </c>
      <c r="B330" s="30">
        <f t="shared" ref="B330:B371" si="35">IF(A330&lt;&gt;"",DATE(YEAR(LoanStartDate),MONTH(LoanStartDate)+A330*12/PaymentsPerYear,DAY(LoanStartDate)),"")</f>
        <v>52444</v>
      </c>
      <c r="C330" s="31">
        <f t="shared" si="34"/>
        <v>0</v>
      </c>
      <c r="D330" s="31">
        <f t="shared" ref="D330:D371" si="36">IF(A330&lt;&gt;"",ScheduledPayment,"")</f>
        <v>543.48952298273025</v>
      </c>
      <c r="E330" s="31">
        <f>IF(C330&gt;0,Summary!$B$4,0)</f>
        <v>0</v>
      </c>
      <c r="F330" s="32">
        <f t="shared" ref="F330:F371" si="37">IF(A330&lt;&gt;"",$D$10:$D$371+$E$10:$E$371-$G$10:$G$371,"")</f>
        <v>543.48952298273025</v>
      </c>
      <c r="G330" s="32">
        <f t="shared" ref="G330:G371" si="38">IF(A330&lt;&gt;"",$C$10:$C$371*(InterestRate/PaymentsPerYear),"")</f>
        <v>0</v>
      </c>
      <c r="H330" s="32">
        <f t="shared" ref="H330:H371" si="39">IF(AND(A330&lt;&gt;"",$D$10:$D$371+$E$10:$E$371&lt;$C$10:$C$371),$C$10:$C$371-$F$10:$F$371,IF(A330&lt;&gt;"",0,""))</f>
        <v>0</v>
      </c>
      <c r="I330" s="32">
        <f>(IF(A330&lt;&gt;"",SUM($G$10:G330),""))</f>
        <v>4517.8713509555937</v>
      </c>
    </row>
    <row r="331" spans="1:9" x14ac:dyDescent="0.25">
      <c r="A331" s="29">
        <f t="shared" si="33"/>
        <v>322</v>
      </c>
      <c r="B331" s="30">
        <f t="shared" si="35"/>
        <v>52475</v>
      </c>
      <c r="C331" s="31">
        <f t="shared" si="34"/>
        <v>0</v>
      </c>
      <c r="D331" s="31">
        <f t="shared" si="36"/>
        <v>543.48952298273025</v>
      </c>
      <c r="E331" s="31">
        <f>IF(C331&gt;0,Summary!$B$4,0)</f>
        <v>0</v>
      </c>
      <c r="F331" s="32">
        <f t="shared" si="37"/>
        <v>543.48952298273025</v>
      </c>
      <c r="G331" s="32">
        <f t="shared" si="38"/>
        <v>0</v>
      </c>
      <c r="H331" s="32">
        <f t="shared" si="39"/>
        <v>0</v>
      </c>
      <c r="I331" s="32">
        <f>(IF(A331&lt;&gt;"",SUM($G$10:G331),""))</f>
        <v>4517.8713509555937</v>
      </c>
    </row>
    <row r="332" spans="1:9" x14ac:dyDescent="0.25">
      <c r="A332" s="29">
        <f t="shared" ref="A332:A371" si="40">A331+1</f>
        <v>323</v>
      </c>
      <c r="B332" s="30">
        <f t="shared" si="35"/>
        <v>52505</v>
      </c>
      <c r="C332" s="31">
        <f t="shared" ref="C332:C371" si="41">IF(B332&lt;&gt;"",H331,"")</f>
        <v>0</v>
      </c>
      <c r="D332" s="31">
        <f t="shared" si="36"/>
        <v>543.48952298273025</v>
      </c>
      <c r="E332" s="31">
        <f>IF(C332&gt;0,Summary!$B$4,0)</f>
        <v>0</v>
      </c>
      <c r="F332" s="32">
        <f t="shared" si="37"/>
        <v>543.48952298273025</v>
      </c>
      <c r="G332" s="32">
        <f t="shared" si="38"/>
        <v>0</v>
      </c>
      <c r="H332" s="32">
        <f t="shared" si="39"/>
        <v>0</v>
      </c>
      <c r="I332" s="32">
        <f>(IF(A332&lt;&gt;"",SUM($G$10:G332),""))</f>
        <v>4517.8713509555937</v>
      </c>
    </row>
    <row r="333" spans="1:9" x14ac:dyDescent="0.25">
      <c r="A333" s="29">
        <f t="shared" si="40"/>
        <v>324</v>
      </c>
      <c r="B333" s="30">
        <f t="shared" si="35"/>
        <v>52536</v>
      </c>
      <c r="C333" s="31">
        <f t="shared" si="41"/>
        <v>0</v>
      </c>
      <c r="D333" s="31">
        <f t="shared" si="36"/>
        <v>543.48952298273025</v>
      </c>
      <c r="E333" s="31">
        <f>IF(C333&gt;0,Summary!$B$4,0)</f>
        <v>0</v>
      </c>
      <c r="F333" s="32">
        <f t="shared" si="37"/>
        <v>543.48952298273025</v>
      </c>
      <c r="G333" s="32">
        <f t="shared" si="38"/>
        <v>0</v>
      </c>
      <c r="H333" s="32">
        <f t="shared" si="39"/>
        <v>0</v>
      </c>
      <c r="I333" s="32">
        <f>(IF(A333&lt;&gt;"",SUM($G$10:G333),""))</f>
        <v>4517.8713509555937</v>
      </c>
    </row>
    <row r="334" spans="1:9" x14ac:dyDescent="0.25">
      <c r="A334" s="29">
        <f t="shared" si="40"/>
        <v>325</v>
      </c>
      <c r="B334" s="30">
        <f t="shared" si="35"/>
        <v>52566</v>
      </c>
      <c r="C334" s="31">
        <f t="shared" si="41"/>
        <v>0</v>
      </c>
      <c r="D334" s="31">
        <f t="shared" si="36"/>
        <v>543.48952298273025</v>
      </c>
      <c r="E334" s="31">
        <f>IF(C334&gt;0,Summary!$B$4,0)</f>
        <v>0</v>
      </c>
      <c r="F334" s="32">
        <f t="shared" si="37"/>
        <v>543.48952298273025</v>
      </c>
      <c r="G334" s="32">
        <f t="shared" si="38"/>
        <v>0</v>
      </c>
      <c r="H334" s="32">
        <f t="shared" si="39"/>
        <v>0</v>
      </c>
      <c r="I334" s="32">
        <f>(IF(A334&lt;&gt;"",SUM($G$10:G334),""))</f>
        <v>4517.8713509555937</v>
      </c>
    </row>
    <row r="335" spans="1:9" x14ac:dyDescent="0.25">
      <c r="A335" s="29">
        <f t="shared" si="40"/>
        <v>326</v>
      </c>
      <c r="B335" s="30">
        <f t="shared" si="35"/>
        <v>52597</v>
      </c>
      <c r="C335" s="31">
        <f t="shared" si="41"/>
        <v>0</v>
      </c>
      <c r="D335" s="31">
        <f t="shared" si="36"/>
        <v>543.48952298273025</v>
      </c>
      <c r="E335" s="31">
        <f>IF(C335&gt;0,Summary!$B$4,0)</f>
        <v>0</v>
      </c>
      <c r="F335" s="32">
        <f t="shared" si="37"/>
        <v>543.48952298273025</v>
      </c>
      <c r="G335" s="32">
        <f t="shared" si="38"/>
        <v>0</v>
      </c>
      <c r="H335" s="32">
        <f t="shared" si="39"/>
        <v>0</v>
      </c>
      <c r="I335" s="32">
        <f>(IF(A335&lt;&gt;"",SUM($G$10:G335),""))</f>
        <v>4517.8713509555937</v>
      </c>
    </row>
    <row r="336" spans="1:9" x14ac:dyDescent="0.25">
      <c r="A336" s="29">
        <f t="shared" si="40"/>
        <v>327</v>
      </c>
      <c r="B336" s="30">
        <f t="shared" si="35"/>
        <v>52628</v>
      </c>
      <c r="C336" s="31">
        <f t="shared" si="41"/>
        <v>0</v>
      </c>
      <c r="D336" s="31">
        <f t="shared" si="36"/>
        <v>543.48952298273025</v>
      </c>
      <c r="E336" s="31">
        <f>IF(C336&gt;0,Summary!$B$4,0)</f>
        <v>0</v>
      </c>
      <c r="F336" s="32">
        <f t="shared" si="37"/>
        <v>543.48952298273025</v>
      </c>
      <c r="G336" s="32">
        <f t="shared" si="38"/>
        <v>0</v>
      </c>
      <c r="H336" s="32">
        <f t="shared" si="39"/>
        <v>0</v>
      </c>
      <c r="I336" s="32">
        <f>(IF(A336&lt;&gt;"",SUM($G$10:G336),""))</f>
        <v>4517.8713509555937</v>
      </c>
    </row>
    <row r="337" spans="1:9" x14ac:dyDescent="0.25">
      <c r="A337" s="29">
        <f t="shared" si="40"/>
        <v>328</v>
      </c>
      <c r="B337" s="30">
        <f t="shared" si="35"/>
        <v>52657</v>
      </c>
      <c r="C337" s="31">
        <f t="shared" si="41"/>
        <v>0</v>
      </c>
      <c r="D337" s="31">
        <f t="shared" si="36"/>
        <v>543.48952298273025</v>
      </c>
      <c r="E337" s="31">
        <f>IF(C337&gt;0,Summary!$B$4,0)</f>
        <v>0</v>
      </c>
      <c r="F337" s="32">
        <f t="shared" si="37"/>
        <v>543.48952298273025</v>
      </c>
      <c r="G337" s="32">
        <f t="shared" si="38"/>
        <v>0</v>
      </c>
      <c r="H337" s="32">
        <f t="shared" si="39"/>
        <v>0</v>
      </c>
      <c r="I337" s="32">
        <f>(IF(A337&lt;&gt;"",SUM($G$10:G337),""))</f>
        <v>4517.8713509555937</v>
      </c>
    </row>
    <row r="338" spans="1:9" x14ac:dyDescent="0.25">
      <c r="A338" s="29">
        <f t="shared" si="40"/>
        <v>329</v>
      </c>
      <c r="B338" s="30">
        <f t="shared" si="35"/>
        <v>52688</v>
      </c>
      <c r="C338" s="31">
        <f t="shared" si="41"/>
        <v>0</v>
      </c>
      <c r="D338" s="31">
        <f t="shared" si="36"/>
        <v>543.48952298273025</v>
      </c>
      <c r="E338" s="31">
        <f>IF(C338&gt;0,Summary!$B$4,0)</f>
        <v>0</v>
      </c>
      <c r="F338" s="32">
        <f t="shared" si="37"/>
        <v>543.48952298273025</v>
      </c>
      <c r="G338" s="32">
        <f t="shared" si="38"/>
        <v>0</v>
      </c>
      <c r="H338" s="32">
        <f t="shared" si="39"/>
        <v>0</v>
      </c>
      <c r="I338" s="32">
        <f>(IF(A338&lt;&gt;"",SUM($G$10:G338),""))</f>
        <v>4517.8713509555937</v>
      </c>
    </row>
    <row r="339" spans="1:9" x14ac:dyDescent="0.25">
      <c r="A339" s="29">
        <f t="shared" si="40"/>
        <v>330</v>
      </c>
      <c r="B339" s="30">
        <f t="shared" si="35"/>
        <v>52718</v>
      </c>
      <c r="C339" s="31">
        <f t="shared" si="41"/>
        <v>0</v>
      </c>
      <c r="D339" s="31">
        <f t="shared" si="36"/>
        <v>543.48952298273025</v>
      </c>
      <c r="E339" s="31">
        <f>IF(C339&gt;0,Summary!$B$4,0)</f>
        <v>0</v>
      </c>
      <c r="F339" s="32">
        <f t="shared" si="37"/>
        <v>543.48952298273025</v>
      </c>
      <c r="G339" s="32">
        <f t="shared" si="38"/>
        <v>0</v>
      </c>
      <c r="H339" s="32">
        <f t="shared" si="39"/>
        <v>0</v>
      </c>
      <c r="I339" s="32">
        <f>(IF(A339&lt;&gt;"",SUM($G$10:G339),""))</f>
        <v>4517.8713509555937</v>
      </c>
    </row>
    <row r="340" spans="1:9" x14ac:dyDescent="0.25">
      <c r="A340" s="29">
        <f t="shared" si="40"/>
        <v>331</v>
      </c>
      <c r="B340" s="30">
        <f t="shared" si="35"/>
        <v>52749</v>
      </c>
      <c r="C340" s="31">
        <f t="shared" si="41"/>
        <v>0</v>
      </c>
      <c r="D340" s="31">
        <f t="shared" si="36"/>
        <v>543.48952298273025</v>
      </c>
      <c r="E340" s="31">
        <f>IF(C340&gt;0,Summary!$B$4,0)</f>
        <v>0</v>
      </c>
      <c r="F340" s="32">
        <f t="shared" si="37"/>
        <v>543.48952298273025</v>
      </c>
      <c r="G340" s="32">
        <f t="shared" si="38"/>
        <v>0</v>
      </c>
      <c r="H340" s="32">
        <f t="shared" si="39"/>
        <v>0</v>
      </c>
      <c r="I340" s="32">
        <f>(IF(A340&lt;&gt;"",SUM($G$10:G340),""))</f>
        <v>4517.8713509555937</v>
      </c>
    </row>
    <row r="341" spans="1:9" x14ac:dyDescent="0.25">
      <c r="A341" s="29">
        <f t="shared" si="40"/>
        <v>332</v>
      </c>
      <c r="B341" s="30">
        <f t="shared" si="35"/>
        <v>52779</v>
      </c>
      <c r="C341" s="31">
        <f t="shared" si="41"/>
        <v>0</v>
      </c>
      <c r="D341" s="31">
        <f t="shared" si="36"/>
        <v>543.48952298273025</v>
      </c>
      <c r="E341" s="31">
        <f>IF(C341&gt;0,Summary!$B$4,0)</f>
        <v>0</v>
      </c>
      <c r="F341" s="32">
        <f t="shared" si="37"/>
        <v>543.48952298273025</v>
      </c>
      <c r="G341" s="32">
        <f t="shared" si="38"/>
        <v>0</v>
      </c>
      <c r="H341" s="32">
        <f t="shared" si="39"/>
        <v>0</v>
      </c>
      <c r="I341" s="32">
        <f>(IF(A341&lt;&gt;"",SUM($G$10:G341),""))</f>
        <v>4517.8713509555937</v>
      </c>
    </row>
    <row r="342" spans="1:9" x14ac:dyDescent="0.25">
      <c r="A342" s="29">
        <f t="shared" si="40"/>
        <v>333</v>
      </c>
      <c r="B342" s="30">
        <f t="shared" si="35"/>
        <v>52810</v>
      </c>
      <c r="C342" s="31">
        <f t="shared" si="41"/>
        <v>0</v>
      </c>
      <c r="D342" s="31">
        <f t="shared" si="36"/>
        <v>543.48952298273025</v>
      </c>
      <c r="E342" s="31">
        <f>IF(C342&gt;0,Summary!$B$4,0)</f>
        <v>0</v>
      </c>
      <c r="F342" s="32">
        <f t="shared" si="37"/>
        <v>543.48952298273025</v>
      </c>
      <c r="G342" s="32">
        <f t="shared" si="38"/>
        <v>0</v>
      </c>
      <c r="H342" s="32">
        <f t="shared" si="39"/>
        <v>0</v>
      </c>
      <c r="I342" s="32">
        <f>(IF(A342&lt;&gt;"",SUM($G$10:G342),""))</f>
        <v>4517.8713509555937</v>
      </c>
    </row>
    <row r="343" spans="1:9" x14ac:dyDescent="0.25">
      <c r="A343" s="29">
        <f t="shared" si="40"/>
        <v>334</v>
      </c>
      <c r="B343" s="30">
        <f t="shared" si="35"/>
        <v>52841</v>
      </c>
      <c r="C343" s="31">
        <f t="shared" si="41"/>
        <v>0</v>
      </c>
      <c r="D343" s="31">
        <f t="shared" si="36"/>
        <v>543.48952298273025</v>
      </c>
      <c r="E343" s="31">
        <f>IF(C343&gt;0,Summary!$B$4,0)</f>
        <v>0</v>
      </c>
      <c r="F343" s="32">
        <f t="shared" si="37"/>
        <v>543.48952298273025</v>
      </c>
      <c r="G343" s="32">
        <f t="shared" si="38"/>
        <v>0</v>
      </c>
      <c r="H343" s="32">
        <f t="shared" si="39"/>
        <v>0</v>
      </c>
      <c r="I343" s="32">
        <f>(IF(A343&lt;&gt;"",SUM($G$10:G343),""))</f>
        <v>4517.8713509555937</v>
      </c>
    </row>
    <row r="344" spans="1:9" x14ac:dyDescent="0.25">
      <c r="A344" s="29">
        <f t="shared" si="40"/>
        <v>335</v>
      </c>
      <c r="B344" s="30">
        <f t="shared" si="35"/>
        <v>52871</v>
      </c>
      <c r="C344" s="31">
        <f t="shared" si="41"/>
        <v>0</v>
      </c>
      <c r="D344" s="31">
        <f t="shared" si="36"/>
        <v>543.48952298273025</v>
      </c>
      <c r="E344" s="31">
        <f>IF(C344&gt;0,Summary!$B$4,0)</f>
        <v>0</v>
      </c>
      <c r="F344" s="32">
        <f t="shared" si="37"/>
        <v>543.48952298273025</v>
      </c>
      <c r="G344" s="32">
        <f t="shared" si="38"/>
        <v>0</v>
      </c>
      <c r="H344" s="32">
        <f t="shared" si="39"/>
        <v>0</v>
      </c>
      <c r="I344" s="32">
        <f>(IF(A344&lt;&gt;"",SUM($G$10:G344),""))</f>
        <v>4517.8713509555937</v>
      </c>
    </row>
    <row r="345" spans="1:9" x14ac:dyDescent="0.25">
      <c r="A345" s="29">
        <f t="shared" si="40"/>
        <v>336</v>
      </c>
      <c r="B345" s="30">
        <f t="shared" si="35"/>
        <v>52902</v>
      </c>
      <c r="C345" s="31">
        <f t="shared" si="41"/>
        <v>0</v>
      </c>
      <c r="D345" s="31">
        <f t="shared" si="36"/>
        <v>543.48952298273025</v>
      </c>
      <c r="E345" s="31">
        <f>IF(C345&gt;0,Summary!$B$4,0)</f>
        <v>0</v>
      </c>
      <c r="F345" s="32">
        <f t="shared" si="37"/>
        <v>543.48952298273025</v>
      </c>
      <c r="G345" s="32">
        <f t="shared" si="38"/>
        <v>0</v>
      </c>
      <c r="H345" s="32">
        <f t="shared" si="39"/>
        <v>0</v>
      </c>
      <c r="I345" s="32">
        <f>(IF(A345&lt;&gt;"",SUM($G$10:G345),""))</f>
        <v>4517.8713509555937</v>
      </c>
    </row>
    <row r="346" spans="1:9" x14ac:dyDescent="0.25">
      <c r="A346" s="29">
        <f t="shared" si="40"/>
        <v>337</v>
      </c>
      <c r="B346" s="30">
        <f t="shared" si="35"/>
        <v>52932</v>
      </c>
      <c r="C346" s="31">
        <f t="shared" si="41"/>
        <v>0</v>
      </c>
      <c r="D346" s="31">
        <f t="shared" si="36"/>
        <v>543.48952298273025</v>
      </c>
      <c r="E346" s="31">
        <f>IF(C346&gt;0,Summary!$B$4,0)</f>
        <v>0</v>
      </c>
      <c r="F346" s="32">
        <f t="shared" si="37"/>
        <v>543.48952298273025</v>
      </c>
      <c r="G346" s="32">
        <f t="shared" si="38"/>
        <v>0</v>
      </c>
      <c r="H346" s="32">
        <f t="shared" si="39"/>
        <v>0</v>
      </c>
      <c r="I346" s="32">
        <f>(IF(A346&lt;&gt;"",SUM($G$10:G346),""))</f>
        <v>4517.8713509555937</v>
      </c>
    </row>
    <row r="347" spans="1:9" x14ac:dyDescent="0.25">
      <c r="A347" s="29">
        <f t="shared" si="40"/>
        <v>338</v>
      </c>
      <c r="B347" s="30">
        <f t="shared" si="35"/>
        <v>52963</v>
      </c>
      <c r="C347" s="31">
        <f t="shared" si="41"/>
        <v>0</v>
      </c>
      <c r="D347" s="31">
        <f t="shared" si="36"/>
        <v>543.48952298273025</v>
      </c>
      <c r="E347" s="31">
        <f>IF(C347&gt;0,Summary!$B$4,0)</f>
        <v>0</v>
      </c>
      <c r="F347" s="32">
        <f t="shared" si="37"/>
        <v>543.48952298273025</v>
      </c>
      <c r="G347" s="32">
        <f t="shared" si="38"/>
        <v>0</v>
      </c>
      <c r="H347" s="32">
        <f t="shared" si="39"/>
        <v>0</v>
      </c>
      <c r="I347" s="32">
        <f>(IF(A347&lt;&gt;"",SUM($G$10:G347),""))</f>
        <v>4517.8713509555937</v>
      </c>
    </row>
    <row r="348" spans="1:9" x14ac:dyDescent="0.25">
      <c r="A348" s="29">
        <f t="shared" si="40"/>
        <v>339</v>
      </c>
      <c r="B348" s="30">
        <f t="shared" si="35"/>
        <v>52994</v>
      </c>
      <c r="C348" s="31">
        <f t="shared" si="41"/>
        <v>0</v>
      </c>
      <c r="D348" s="31">
        <f t="shared" si="36"/>
        <v>543.48952298273025</v>
      </c>
      <c r="E348" s="31">
        <f>IF(C348&gt;0,Summary!$B$4,0)</f>
        <v>0</v>
      </c>
      <c r="F348" s="32">
        <f t="shared" si="37"/>
        <v>543.48952298273025</v>
      </c>
      <c r="G348" s="32">
        <f t="shared" si="38"/>
        <v>0</v>
      </c>
      <c r="H348" s="32">
        <f t="shared" si="39"/>
        <v>0</v>
      </c>
      <c r="I348" s="32">
        <f>(IF(A348&lt;&gt;"",SUM($G$10:G348),""))</f>
        <v>4517.8713509555937</v>
      </c>
    </row>
    <row r="349" spans="1:9" x14ac:dyDescent="0.25">
      <c r="A349" s="29">
        <f t="shared" si="40"/>
        <v>340</v>
      </c>
      <c r="B349" s="30">
        <f t="shared" si="35"/>
        <v>53022</v>
      </c>
      <c r="C349" s="31">
        <f t="shared" si="41"/>
        <v>0</v>
      </c>
      <c r="D349" s="31">
        <f t="shared" si="36"/>
        <v>543.48952298273025</v>
      </c>
      <c r="E349" s="31">
        <f>IF(C349&gt;0,Summary!$B$4,0)</f>
        <v>0</v>
      </c>
      <c r="F349" s="32">
        <f t="shared" si="37"/>
        <v>543.48952298273025</v>
      </c>
      <c r="G349" s="32">
        <f t="shared" si="38"/>
        <v>0</v>
      </c>
      <c r="H349" s="32">
        <f t="shared" si="39"/>
        <v>0</v>
      </c>
      <c r="I349" s="32">
        <f>(IF(A349&lt;&gt;"",SUM($G$10:G349),""))</f>
        <v>4517.8713509555937</v>
      </c>
    </row>
    <row r="350" spans="1:9" x14ac:dyDescent="0.25">
      <c r="A350" s="29">
        <f t="shared" si="40"/>
        <v>341</v>
      </c>
      <c r="B350" s="30">
        <f t="shared" si="35"/>
        <v>53053</v>
      </c>
      <c r="C350" s="31">
        <f t="shared" si="41"/>
        <v>0</v>
      </c>
      <c r="D350" s="31">
        <f t="shared" si="36"/>
        <v>543.48952298273025</v>
      </c>
      <c r="E350" s="31">
        <f>IF(C350&gt;0,Summary!$B$4,0)</f>
        <v>0</v>
      </c>
      <c r="F350" s="32">
        <f t="shared" si="37"/>
        <v>543.48952298273025</v>
      </c>
      <c r="G350" s="32">
        <f t="shared" si="38"/>
        <v>0</v>
      </c>
      <c r="H350" s="32">
        <f t="shared" si="39"/>
        <v>0</v>
      </c>
      <c r="I350" s="32">
        <f>(IF(A350&lt;&gt;"",SUM($G$10:G350),""))</f>
        <v>4517.8713509555937</v>
      </c>
    </row>
    <row r="351" spans="1:9" x14ac:dyDescent="0.25">
      <c r="A351" s="29">
        <f t="shared" si="40"/>
        <v>342</v>
      </c>
      <c r="B351" s="30">
        <f t="shared" si="35"/>
        <v>53083</v>
      </c>
      <c r="C351" s="31">
        <f t="shared" si="41"/>
        <v>0</v>
      </c>
      <c r="D351" s="31">
        <f t="shared" si="36"/>
        <v>543.48952298273025</v>
      </c>
      <c r="E351" s="31">
        <f>IF(C351&gt;0,Summary!$B$4,0)</f>
        <v>0</v>
      </c>
      <c r="F351" s="32">
        <f t="shared" si="37"/>
        <v>543.48952298273025</v>
      </c>
      <c r="G351" s="32">
        <f t="shared" si="38"/>
        <v>0</v>
      </c>
      <c r="H351" s="32">
        <f t="shared" si="39"/>
        <v>0</v>
      </c>
      <c r="I351" s="32">
        <f>(IF(A351&lt;&gt;"",SUM($G$10:G351),""))</f>
        <v>4517.8713509555937</v>
      </c>
    </row>
    <row r="352" spans="1:9" x14ac:dyDescent="0.25">
      <c r="A352" s="29">
        <f t="shared" si="40"/>
        <v>343</v>
      </c>
      <c r="B352" s="30">
        <f t="shared" si="35"/>
        <v>53114</v>
      </c>
      <c r="C352" s="31">
        <f t="shared" si="41"/>
        <v>0</v>
      </c>
      <c r="D352" s="31">
        <f t="shared" si="36"/>
        <v>543.48952298273025</v>
      </c>
      <c r="E352" s="31">
        <f>IF(C352&gt;0,Summary!$B$4,0)</f>
        <v>0</v>
      </c>
      <c r="F352" s="32">
        <f t="shared" si="37"/>
        <v>543.48952298273025</v>
      </c>
      <c r="G352" s="32">
        <f t="shared" si="38"/>
        <v>0</v>
      </c>
      <c r="H352" s="32">
        <f t="shared" si="39"/>
        <v>0</v>
      </c>
      <c r="I352" s="32">
        <f>(IF(A352&lt;&gt;"",SUM($G$10:G352),""))</f>
        <v>4517.8713509555937</v>
      </c>
    </row>
    <row r="353" spans="1:9" x14ac:dyDescent="0.25">
      <c r="A353" s="29">
        <f t="shared" si="40"/>
        <v>344</v>
      </c>
      <c r="B353" s="30">
        <f t="shared" si="35"/>
        <v>53144</v>
      </c>
      <c r="C353" s="31">
        <f t="shared" si="41"/>
        <v>0</v>
      </c>
      <c r="D353" s="31">
        <f t="shared" si="36"/>
        <v>543.48952298273025</v>
      </c>
      <c r="E353" s="31">
        <f>IF(C353&gt;0,Summary!$B$4,0)</f>
        <v>0</v>
      </c>
      <c r="F353" s="32">
        <f t="shared" si="37"/>
        <v>543.48952298273025</v>
      </c>
      <c r="G353" s="32">
        <f t="shared" si="38"/>
        <v>0</v>
      </c>
      <c r="H353" s="32">
        <f t="shared" si="39"/>
        <v>0</v>
      </c>
      <c r="I353" s="32">
        <f>(IF(A353&lt;&gt;"",SUM($G$10:G353),""))</f>
        <v>4517.8713509555937</v>
      </c>
    </row>
    <row r="354" spans="1:9" x14ac:dyDescent="0.25">
      <c r="A354" s="29">
        <f t="shared" si="40"/>
        <v>345</v>
      </c>
      <c r="B354" s="30">
        <f t="shared" si="35"/>
        <v>53175</v>
      </c>
      <c r="C354" s="31">
        <f t="shared" si="41"/>
        <v>0</v>
      </c>
      <c r="D354" s="31">
        <f t="shared" si="36"/>
        <v>543.48952298273025</v>
      </c>
      <c r="E354" s="31">
        <f>IF(C354&gt;0,Summary!$B$4,0)</f>
        <v>0</v>
      </c>
      <c r="F354" s="32">
        <f t="shared" si="37"/>
        <v>543.48952298273025</v>
      </c>
      <c r="G354" s="32">
        <f t="shared" si="38"/>
        <v>0</v>
      </c>
      <c r="H354" s="32">
        <f t="shared" si="39"/>
        <v>0</v>
      </c>
      <c r="I354" s="32">
        <f>(IF(A354&lt;&gt;"",SUM($G$10:G354),""))</f>
        <v>4517.8713509555937</v>
      </c>
    </row>
    <row r="355" spans="1:9" x14ac:dyDescent="0.25">
      <c r="A355" s="29">
        <f t="shared" si="40"/>
        <v>346</v>
      </c>
      <c r="B355" s="30">
        <f t="shared" si="35"/>
        <v>53206</v>
      </c>
      <c r="C355" s="31">
        <f t="shared" si="41"/>
        <v>0</v>
      </c>
      <c r="D355" s="31">
        <f t="shared" si="36"/>
        <v>543.48952298273025</v>
      </c>
      <c r="E355" s="31">
        <f>IF(C355&gt;0,Summary!$B$4,0)</f>
        <v>0</v>
      </c>
      <c r="F355" s="32">
        <f t="shared" si="37"/>
        <v>543.48952298273025</v>
      </c>
      <c r="G355" s="32">
        <f t="shared" si="38"/>
        <v>0</v>
      </c>
      <c r="H355" s="32">
        <f t="shared" si="39"/>
        <v>0</v>
      </c>
      <c r="I355" s="32">
        <f>(IF(A355&lt;&gt;"",SUM($G$10:G355),""))</f>
        <v>4517.8713509555937</v>
      </c>
    </row>
    <row r="356" spans="1:9" x14ac:dyDescent="0.25">
      <c r="A356" s="29">
        <f t="shared" si="40"/>
        <v>347</v>
      </c>
      <c r="B356" s="30">
        <f t="shared" si="35"/>
        <v>53236</v>
      </c>
      <c r="C356" s="31">
        <f t="shared" si="41"/>
        <v>0</v>
      </c>
      <c r="D356" s="31">
        <f t="shared" si="36"/>
        <v>543.48952298273025</v>
      </c>
      <c r="E356" s="31">
        <f>IF(C356&gt;0,Summary!$B$4,0)</f>
        <v>0</v>
      </c>
      <c r="F356" s="32">
        <f t="shared" si="37"/>
        <v>543.48952298273025</v>
      </c>
      <c r="G356" s="32">
        <f t="shared" si="38"/>
        <v>0</v>
      </c>
      <c r="H356" s="32">
        <f t="shared" si="39"/>
        <v>0</v>
      </c>
      <c r="I356" s="32">
        <f>(IF(A356&lt;&gt;"",SUM($G$10:G356),""))</f>
        <v>4517.8713509555937</v>
      </c>
    </row>
    <row r="357" spans="1:9" x14ac:dyDescent="0.25">
      <c r="A357" s="29">
        <f t="shared" si="40"/>
        <v>348</v>
      </c>
      <c r="B357" s="30">
        <f t="shared" si="35"/>
        <v>53267</v>
      </c>
      <c r="C357" s="31">
        <f t="shared" si="41"/>
        <v>0</v>
      </c>
      <c r="D357" s="31">
        <f t="shared" si="36"/>
        <v>543.48952298273025</v>
      </c>
      <c r="E357" s="31">
        <f>IF(C357&gt;0,Summary!$B$4,0)</f>
        <v>0</v>
      </c>
      <c r="F357" s="32">
        <f t="shared" si="37"/>
        <v>543.48952298273025</v>
      </c>
      <c r="G357" s="32">
        <f t="shared" si="38"/>
        <v>0</v>
      </c>
      <c r="H357" s="32">
        <f t="shared" si="39"/>
        <v>0</v>
      </c>
      <c r="I357" s="32">
        <f>(IF(A357&lt;&gt;"",SUM($G$10:G357),""))</f>
        <v>4517.8713509555937</v>
      </c>
    </row>
    <row r="358" spans="1:9" x14ac:dyDescent="0.25">
      <c r="A358" s="29">
        <f t="shared" si="40"/>
        <v>349</v>
      </c>
      <c r="B358" s="30">
        <f t="shared" si="35"/>
        <v>53297</v>
      </c>
      <c r="C358" s="31">
        <f t="shared" si="41"/>
        <v>0</v>
      </c>
      <c r="D358" s="31">
        <f t="shared" si="36"/>
        <v>543.48952298273025</v>
      </c>
      <c r="E358" s="31">
        <f>IF(C358&gt;0,Summary!$B$4,0)</f>
        <v>0</v>
      </c>
      <c r="F358" s="32">
        <f t="shared" si="37"/>
        <v>543.48952298273025</v>
      </c>
      <c r="G358" s="32">
        <f t="shared" si="38"/>
        <v>0</v>
      </c>
      <c r="H358" s="32">
        <f t="shared" si="39"/>
        <v>0</v>
      </c>
      <c r="I358" s="32">
        <f>(IF(A358&lt;&gt;"",SUM($G$10:G358),""))</f>
        <v>4517.8713509555937</v>
      </c>
    </row>
    <row r="359" spans="1:9" x14ac:dyDescent="0.25">
      <c r="A359" s="29">
        <f t="shared" si="40"/>
        <v>350</v>
      </c>
      <c r="B359" s="30">
        <f t="shared" si="35"/>
        <v>53328</v>
      </c>
      <c r="C359" s="31">
        <f t="shared" si="41"/>
        <v>0</v>
      </c>
      <c r="D359" s="31">
        <f t="shared" si="36"/>
        <v>543.48952298273025</v>
      </c>
      <c r="E359" s="31">
        <f>IF(C359&gt;0,Summary!$B$4,0)</f>
        <v>0</v>
      </c>
      <c r="F359" s="32">
        <f t="shared" si="37"/>
        <v>543.48952298273025</v>
      </c>
      <c r="G359" s="32">
        <f t="shared" si="38"/>
        <v>0</v>
      </c>
      <c r="H359" s="32">
        <f t="shared" si="39"/>
        <v>0</v>
      </c>
      <c r="I359" s="32">
        <f>(IF(A359&lt;&gt;"",SUM($G$10:G359),""))</f>
        <v>4517.8713509555937</v>
      </c>
    </row>
    <row r="360" spans="1:9" x14ac:dyDescent="0.25">
      <c r="A360" s="29">
        <f t="shared" si="40"/>
        <v>351</v>
      </c>
      <c r="B360" s="30">
        <f t="shared" si="35"/>
        <v>53359</v>
      </c>
      <c r="C360" s="31">
        <f t="shared" si="41"/>
        <v>0</v>
      </c>
      <c r="D360" s="31">
        <f t="shared" si="36"/>
        <v>543.48952298273025</v>
      </c>
      <c r="E360" s="31">
        <f>IF(C360&gt;0,Summary!$B$4,0)</f>
        <v>0</v>
      </c>
      <c r="F360" s="32">
        <f t="shared" si="37"/>
        <v>543.48952298273025</v>
      </c>
      <c r="G360" s="32">
        <f t="shared" si="38"/>
        <v>0</v>
      </c>
      <c r="H360" s="32">
        <f t="shared" si="39"/>
        <v>0</v>
      </c>
      <c r="I360" s="32">
        <f>(IF(A360&lt;&gt;"",SUM($G$10:G360),""))</f>
        <v>4517.8713509555937</v>
      </c>
    </row>
    <row r="361" spans="1:9" x14ac:dyDescent="0.25">
      <c r="A361" s="29">
        <f t="shared" si="40"/>
        <v>352</v>
      </c>
      <c r="B361" s="30">
        <f t="shared" si="35"/>
        <v>53387</v>
      </c>
      <c r="C361" s="31">
        <f t="shared" si="41"/>
        <v>0</v>
      </c>
      <c r="D361" s="31">
        <f t="shared" si="36"/>
        <v>543.48952298273025</v>
      </c>
      <c r="E361" s="31">
        <f>IF(C361&gt;0,Summary!$B$4,0)</f>
        <v>0</v>
      </c>
      <c r="F361" s="32">
        <f t="shared" si="37"/>
        <v>543.48952298273025</v>
      </c>
      <c r="G361" s="32">
        <f t="shared" si="38"/>
        <v>0</v>
      </c>
      <c r="H361" s="32">
        <f t="shared" si="39"/>
        <v>0</v>
      </c>
      <c r="I361" s="32">
        <f>(IF(A361&lt;&gt;"",SUM($G$10:G361),""))</f>
        <v>4517.8713509555937</v>
      </c>
    </row>
    <row r="362" spans="1:9" x14ac:dyDescent="0.25">
      <c r="A362" s="29">
        <f t="shared" si="40"/>
        <v>353</v>
      </c>
      <c r="B362" s="30">
        <f t="shared" si="35"/>
        <v>53418</v>
      </c>
      <c r="C362" s="31">
        <f t="shared" si="41"/>
        <v>0</v>
      </c>
      <c r="D362" s="31">
        <f t="shared" si="36"/>
        <v>543.48952298273025</v>
      </c>
      <c r="E362" s="31">
        <f>IF(C362&gt;0,Summary!$B$4,0)</f>
        <v>0</v>
      </c>
      <c r="F362" s="32">
        <f t="shared" si="37"/>
        <v>543.48952298273025</v>
      </c>
      <c r="G362" s="32">
        <f t="shared" si="38"/>
        <v>0</v>
      </c>
      <c r="H362" s="32">
        <f t="shared" si="39"/>
        <v>0</v>
      </c>
      <c r="I362" s="32">
        <f>(IF(A362&lt;&gt;"",SUM($G$10:G362),""))</f>
        <v>4517.8713509555937</v>
      </c>
    </row>
    <row r="363" spans="1:9" x14ac:dyDescent="0.25">
      <c r="A363" s="29">
        <f t="shared" si="40"/>
        <v>354</v>
      </c>
      <c r="B363" s="30">
        <f t="shared" si="35"/>
        <v>53448</v>
      </c>
      <c r="C363" s="31">
        <f t="shared" si="41"/>
        <v>0</v>
      </c>
      <c r="D363" s="31">
        <f t="shared" si="36"/>
        <v>543.48952298273025</v>
      </c>
      <c r="E363" s="31">
        <f>IF(C363&gt;0,Summary!$B$4,0)</f>
        <v>0</v>
      </c>
      <c r="F363" s="32">
        <f t="shared" si="37"/>
        <v>543.48952298273025</v>
      </c>
      <c r="G363" s="32">
        <f t="shared" si="38"/>
        <v>0</v>
      </c>
      <c r="H363" s="32">
        <f t="shared" si="39"/>
        <v>0</v>
      </c>
      <c r="I363" s="32">
        <f>(IF(A363&lt;&gt;"",SUM($G$10:G363),""))</f>
        <v>4517.8713509555937</v>
      </c>
    </row>
    <row r="364" spans="1:9" x14ac:dyDescent="0.25">
      <c r="A364" s="29">
        <f t="shared" si="40"/>
        <v>355</v>
      </c>
      <c r="B364" s="30">
        <f t="shared" si="35"/>
        <v>53479</v>
      </c>
      <c r="C364" s="31">
        <f t="shared" si="41"/>
        <v>0</v>
      </c>
      <c r="D364" s="31">
        <f t="shared" si="36"/>
        <v>543.48952298273025</v>
      </c>
      <c r="E364" s="31">
        <f>IF(C364&gt;0,Summary!$B$4,0)</f>
        <v>0</v>
      </c>
      <c r="F364" s="32">
        <f t="shared" si="37"/>
        <v>543.48952298273025</v>
      </c>
      <c r="G364" s="32">
        <f t="shared" si="38"/>
        <v>0</v>
      </c>
      <c r="H364" s="32">
        <f t="shared" si="39"/>
        <v>0</v>
      </c>
      <c r="I364" s="32">
        <f>(IF(A364&lt;&gt;"",SUM($G$10:G364),""))</f>
        <v>4517.8713509555937</v>
      </c>
    </row>
    <row r="365" spans="1:9" x14ac:dyDescent="0.25">
      <c r="A365" s="29">
        <f t="shared" si="40"/>
        <v>356</v>
      </c>
      <c r="B365" s="30">
        <f t="shared" si="35"/>
        <v>53509</v>
      </c>
      <c r="C365" s="31">
        <f t="shared" si="41"/>
        <v>0</v>
      </c>
      <c r="D365" s="31">
        <f t="shared" si="36"/>
        <v>543.48952298273025</v>
      </c>
      <c r="E365" s="31">
        <f>IF(C365&gt;0,Summary!$B$4,0)</f>
        <v>0</v>
      </c>
      <c r="F365" s="32">
        <f t="shared" si="37"/>
        <v>543.48952298273025</v>
      </c>
      <c r="G365" s="32">
        <f t="shared" si="38"/>
        <v>0</v>
      </c>
      <c r="H365" s="32">
        <f t="shared" si="39"/>
        <v>0</v>
      </c>
      <c r="I365" s="32">
        <f>(IF(A365&lt;&gt;"",SUM($G$10:G365),""))</f>
        <v>4517.8713509555937</v>
      </c>
    </row>
    <row r="366" spans="1:9" x14ac:dyDescent="0.25">
      <c r="A366" s="29">
        <f t="shared" si="40"/>
        <v>357</v>
      </c>
      <c r="B366" s="30">
        <f t="shared" si="35"/>
        <v>53540</v>
      </c>
      <c r="C366" s="31">
        <f t="shared" si="41"/>
        <v>0</v>
      </c>
      <c r="D366" s="31">
        <f t="shared" si="36"/>
        <v>543.48952298273025</v>
      </c>
      <c r="E366" s="31">
        <f>IF(C366&gt;0,Summary!$B$4,0)</f>
        <v>0</v>
      </c>
      <c r="F366" s="32">
        <f t="shared" si="37"/>
        <v>543.48952298273025</v>
      </c>
      <c r="G366" s="32">
        <f t="shared" si="38"/>
        <v>0</v>
      </c>
      <c r="H366" s="32">
        <f t="shared" si="39"/>
        <v>0</v>
      </c>
      <c r="I366" s="32">
        <f>(IF(A366&lt;&gt;"",SUM($G$10:G366),""))</f>
        <v>4517.8713509555937</v>
      </c>
    </row>
    <row r="367" spans="1:9" x14ac:dyDescent="0.25">
      <c r="A367" s="29">
        <f t="shared" si="40"/>
        <v>358</v>
      </c>
      <c r="B367" s="30">
        <f t="shared" si="35"/>
        <v>53571</v>
      </c>
      <c r="C367" s="31">
        <f t="shared" si="41"/>
        <v>0</v>
      </c>
      <c r="D367" s="31">
        <f t="shared" si="36"/>
        <v>543.48952298273025</v>
      </c>
      <c r="E367" s="31">
        <f>IF(C367&gt;0,Summary!$B$4,0)</f>
        <v>0</v>
      </c>
      <c r="F367" s="32">
        <f t="shared" si="37"/>
        <v>543.48952298273025</v>
      </c>
      <c r="G367" s="32">
        <f t="shared" si="38"/>
        <v>0</v>
      </c>
      <c r="H367" s="32">
        <f t="shared" si="39"/>
        <v>0</v>
      </c>
      <c r="I367" s="32">
        <f>(IF(A367&lt;&gt;"",SUM($G$10:G367),""))</f>
        <v>4517.8713509555937</v>
      </c>
    </row>
    <row r="368" spans="1:9" x14ac:dyDescent="0.25">
      <c r="A368" s="29">
        <f t="shared" si="40"/>
        <v>359</v>
      </c>
      <c r="B368" s="30">
        <f t="shared" si="35"/>
        <v>53601</v>
      </c>
      <c r="C368" s="31">
        <f t="shared" si="41"/>
        <v>0</v>
      </c>
      <c r="D368" s="31">
        <f t="shared" si="36"/>
        <v>543.48952298273025</v>
      </c>
      <c r="E368" s="31">
        <f>IF(C368&gt;0,Summary!$B$4,0)</f>
        <v>0</v>
      </c>
      <c r="F368" s="32">
        <f t="shared" si="37"/>
        <v>543.48952298273025</v>
      </c>
      <c r="G368" s="32">
        <f t="shared" si="38"/>
        <v>0</v>
      </c>
      <c r="H368" s="32">
        <f t="shared" si="39"/>
        <v>0</v>
      </c>
      <c r="I368" s="32">
        <f>(IF(A368&lt;&gt;"",SUM($G$10:G368),""))</f>
        <v>4517.8713509555937</v>
      </c>
    </row>
    <row r="369" spans="1:9" x14ac:dyDescent="0.25">
      <c r="A369" s="29">
        <f t="shared" si="40"/>
        <v>360</v>
      </c>
      <c r="B369" s="30">
        <f t="shared" si="35"/>
        <v>53632</v>
      </c>
      <c r="C369" s="31">
        <f t="shared" si="41"/>
        <v>0</v>
      </c>
      <c r="D369" s="31">
        <f t="shared" si="36"/>
        <v>543.48952298273025</v>
      </c>
      <c r="E369" s="31">
        <f>IF(C369&gt;0,Summary!$B$4,0)</f>
        <v>0</v>
      </c>
      <c r="F369" s="32">
        <f t="shared" si="37"/>
        <v>543.48952298273025</v>
      </c>
      <c r="G369" s="32">
        <f t="shared" si="38"/>
        <v>0</v>
      </c>
      <c r="H369" s="32">
        <f t="shared" si="39"/>
        <v>0</v>
      </c>
      <c r="I369" s="32">
        <f>(IF(A369&lt;&gt;"",SUM($G$10:G369),""))</f>
        <v>4517.8713509555937</v>
      </c>
    </row>
    <row r="370" spans="1:9" x14ac:dyDescent="0.25">
      <c r="A370" s="29">
        <f t="shared" si="40"/>
        <v>361</v>
      </c>
      <c r="B370" s="30">
        <f t="shared" si="35"/>
        <v>53662</v>
      </c>
      <c r="C370" s="31">
        <f t="shared" si="41"/>
        <v>0</v>
      </c>
      <c r="D370" s="31">
        <f t="shared" si="36"/>
        <v>543.48952298273025</v>
      </c>
      <c r="E370" s="31">
        <f>IF(C370&gt;0,Summary!$B$4,0)</f>
        <v>0</v>
      </c>
      <c r="F370" s="32">
        <f t="shared" si="37"/>
        <v>543.48952298273025</v>
      </c>
      <c r="G370" s="32">
        <f t="shared" si="38"/>
        <v>0</v>
      </c>
      <c r="H370" s="32">
        <f t="shared" si="39"/>
        <v>0</v>
      </c>
      <c r="I370" s="32">
        <f>(IF(A370&lt;&gt;"",SUM($G$10:G370),""))</f>
        <v>4517.8713509555937</v>
      </c>
    </row>
    <row r="371" spans="1:9" x14ac:dyDescent="0.25">
      <c r="A371" s="29">
        <f t="shared" si="40"/>
        <v>362</v>
      </c>
      <c r="B371" s="30">
        <f t="shared" si="35"/>
        <v>53693</v>
      </c>
      <c r="C371" s="31">
        <f t="shared" si="41"/>
        <v>0</v>
      </c>
      <c r="D371" s="31">
        <f t="shared" si="36"/>
        <v>543.48952298273025</v>
      </c>
      <c r="E371" s="31">
        <f>IF(C371&gt;0,Summary!$B$4,0)</f>
        <v>0</v>
      </c>
      <c r="F371" s="32">
        <f t="shared" si="37"/>
        <v>543.48952298273025</v>
      </c>
      <c r="G371" s="32">
        <f t="shared" si="38"/>
        <v>0</v>
      </c>
      <c r="H371" s="32">
        <f t="shared" si="39"/>
        <v>0</v>
      </c>
      <c r="I371" s="32">
        <f>(IF(A371&lt;&gt;"",SUM($G$10:G371),""))</f>
        <v>4517.8713509555937</v>
      </c>
    </row>
  </sheetData>
  <mergeCells count="1">
    <mergeCell ref="A1:I1"/>
  </mergeCells>
  <conditionalFormatting sqref="A10:I371">
    <cfRule type="expression" dxfId="3" priority="1">
      <formula>$A10&gt;(LoanPeriod*PaymentsPerYear)</formula>
    </cfRule>
  </conditionalFormatting>
  <pageMargins left="0.3" right="0.3" top="0.55000000000000004" bottom="0.55000000000000004" header="0.3" footer="0.3"/>
  <pageSetup scale="81" fitToHeight="0" orientation="portrait" r:id="rId1"/>
  <headerFooter>
    <oddFooter>&amp;C&amp;K00-049© 2016 www.makingyourmoneymatter.com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99"/>
    <pageSetUpPr fitToPage="1"/>
  </sheetPr>
  <dimension ref="A1:G368"/>
  <sheetViews>
    <sheetView workbookViewId="0">
      <selection activeCell="F100" sqref="F100"/>
    </sheetView>
  </sheetViews>
  <sheetFormatPr defaultRowHeight="15" x14ac:dyDescent="0.25"/>
  <cols>
    <col min="1" max="1" width="10" style="3" customWidth="1"/>
    <col min="2" max="2" width="14.140625" customWidth="1"/>
    <col min="3" max="3" width="14.140625" style="5" customWidth="1"/>
    <col min="4" max="4" width="16.5703125" style="5" customWidth="1"/>
    <col min="5" max="6" width="14.140625" style="5" customWidth="1"/>
    <col min="7" max="7" width="10.140625" bestFit="1" customWidth="1"/>
  </cols>
  <sheetData>
    <row r="1" spans="1:7" ht="23.25" x14ac:dyDescent="0.25">
      <c r="A1" s="61" t="s">
        <v>35</v>
      </c>
      <c r="B1" s="61"/>
      <c r="C1" s="61"/>
      <c r="D1" s="61"/>
      <c r="E1" s="61"/>
      <c r="F1" s="61"/>
    </row>
    <row r="3" spans="1:7" x14ac:dyDescent="0.25">
      <c r="B3" s="16" t="s">
        <v>31</v>
      </c>
      <c r="C3" s="17"/>
      <c r="D3" s="34">
        <f>Summary!B4</f>
        <v>500</v>
      </c>
      <c r="F3"/>
    </row>
    <row r="4" spans="1:7" x14ac:dyDescent="0.25">
      <c r="B4" s="19" t="s">
        <v>38</v>
      </c>
      <c r="C4" s="20"/>
      <c r="D4" s="35">
        <f>Summary!B16</f>
        <v>7.0000000000000007E-2</v>
      </c>
      <c r="F4"/>
    </row>
    <row r="5" spans="1:7" x14ac:dyDescent="0.25">
      <c r="B5" s="19" t="s">
        <v>33</v>
      </c>
      <c r="C5" s="20"/>
      <c r="D5" s="36">
        <f>'Loan-Extra Payments'!ActualNumberofPayments</f>
        <v>43</v>
      </c>
      <c r="F5"/>
    </row>
    <row r="6" spans="1:7" x14ac:dyDescent="0.25">
      <c r="B6" s="22" t="s">
        <v>34</v>
      </c>
      <c r="C6" s="23"/>
      <c r="D6" s="38">
        <f>Summary!B10</f>
        <v>42705</v>
      </c>
      <c r="F6"/>
    </row>
    <row r="8" spans="1:7" s="28" customFormat="1" ht="30" x14ac:dyDescent="0.25">
      <c r="A8" s="25" t="s">
        <v>21</v>
      </c>
      <c r="B8" s="25" t="s">
        <v>22</v>
      </c>
      <c r="C8" s="26" t="s">
        <v>23</v>
      </c>
      <c r="D8" s="26" t="s">
        <v>36</v>
      </c>
      <c r="E8" s="27" t="s">
        <v>37</v>
      </c>
      <c r="F8" s="26" t="s">
        <v>28</v>
      </c>
    </row>
    <row r="9" spans="1:7" x14ac:dyDescent="0.25">
      <c r="A9" s="29">
        <v>1</v>
      </c>
      <c r="B9" s="30">
        <f>LoanStartDate</f>
        <v>42705</v>
      </c>
      <c r="C9" s="5">
        <v>0</v>
      </c>
      <c r="D9" s="31">
        <f>IF(AND(A9&gt;LoanPeriod,A9&lt;=Summary!$B$9),LoanAmount+'Loan-Extra Payments'!ScheduledPayment,0)</f>
        <v>0</v>
      </c>
      <c r="E9" s="32">
        <f t="shared" ref="E9:E72" si="0">(C9+D9)*(InterestRate/12)</f>
        <v>0</v>
      </c>
      <c r="F9" s="32">
        <f>SUM(C9:E9)</f>
        <v>0</v>
      </c>
      <c r="G9" s="33"/>
    </row>
    <row r="10" spans="1:7" x14ac:dyDescent="0.25">
      <c r="A10" s="29">
        <f>A9+1</f>
        <v>2</v>
      </c>
      <c r="B10" s="30">
        <f>EDATE(B9,1)</f>
        <v>42736</v>
      </c>
      <c r="C10" s="31">
        <f>F9</f>
        <v>0</v>
      </c>
      <c r="D10" s="31">
        <f>IF(AND(A10&gt;LoanPeriod,A10&lt;=Summary!$B$9),LoanAmount+'Loan-Extra Payments'!ScheduledPayment,0)</f>
        <v>0</v>
      </c>
      <c r="E10" s="32">
        <f t="shared" si="0"/>
        <v>0</v>
      </c>
      <c r="F10" s="32">
        <f>SUM(C10:E10)</f>
        <v>0</v>
      </c>
    </row>
    <row r="11" spans="1:7" x14ac:dyDescent="0.25">
      <c r="A11" s="29">
        <f t="shared" ref="A11:A74" si="1">A10+1</f>
        <v>3</v>
      </c>
      <c r="B11" s="30">
        <f t="shared" ref="B11:B74" si="2">EDATE(B10,1)</f>
        <v>42767</v>
      </c>
      <c r="C11" s="31">
        <f>F10</f>
        <v>0</v>
      </c>
      <c r="D11" s="31">
        <f>IF(AND(A11&gt;LoanPeriod,A11&lt;=Summary!$B$9),LoanAmount+'Loan-Extra Payments'!ScheduledPayment,0)</f>
        <v>0</v>
      </c>
      <c r="E11" s="32">
        <f t="shared" si="0"/>
        <v>0</v>
      </c>
      <c r="F11" s="32">
        <f>SUM(C11:E11)</f>
        <v>0</v>
      </c>
    </row>
    <row r="12" spans="1:7" x14ac:dyDescent="0.25">
      <c r="A12" s="29">
        <f t="shared" si="1"/>
        <v>4</v>
      </c>
      <c r="B12" s="30">
        <f t="shared" si="2"/>
        <v>42795</v>
      </c>
      <c r="C12" s="31">
        <f t="shared" ref="C12:C75" si="3">F11</f>
        <v>0</v>
      </c>
      <c r="D12" s="31">
        <f>IF(AND(A12&gt;LoanPeriod,A12&lt;=Summary!$B$9),LoanAmount+'Loan-Extra Payments'!ScheduledPayment,0)</f>
        <v>0</v>
      </c>
      <c r="E12" s="32">
        <f t="shared" si="0"/>
        <v>0</v>
      </c>
      <c r="F12" s="32">
        <f t="shared" ref="F12:F75" si="4">SUM(C12:E12)</f>
        <v>0</v>
      </c>
    </row>
    <row r="13" spans="1:7" x14ac:dyDescent="0.25">
      <c r="A13" s="29">
        <f t="shared" si="1"/>
        <v>5</v>
      </c>
      <c r="B13" s="30">
        <f t="shared" si="2"/>
        <v>42826</v>
      </c>
      <c r="C13" s="31">
        <f t="shared" si="3"/>
        <v>0</v>
      </c>
      <c r="D13" s="31">
        <f>IF(AND(A13&gt;LoanPeriod,A13&lt;=Summary!$B$9),LoanAmount+'Loan-Extra Payments'!ScheduledPayment,0)</f>
        <v>0</v>
      </c>
      <c r="E13" s="32">
        <f t="shared" si="0"/>
        <v>0</v>
      </c>
      <c r="F13" s="32">
        <f t="shared" si="4"/>
        <v>0</v>
      </c>
    </row>
    <row r="14" spans="1:7" x14ac:dyDescent="0.25">
      <c r="A14" s="29">
        <f t="shared" si="1"/>
        <v>6</v>
      </c>
      <c r="B14" s="30">
        <f t="shared" si="2"/>
        <v>42856</v>
      </c>
      <c r="C14" s="31">
        <f t="shared" si="3"/>
        <v>0</v>
      </c>
      <c r="D14" s="31">
        <f>IF(AND(A14&gt;LoanPeriod,A14&lt;=Summary!$B$9),LoanAmount+'Loan-Extra Payments'!ScheduledPayment,0)</f>
        <v>0</v>
      </c>
      <c r="E14" s="32">
        <f t="shared" si="0"/>
        <v>0</v>
      </c>
      <c r="F14" s="32">
        <f t="shared" si="4"/>
        <v>0</v>
      </c>
    </row>
    <row r="15" spans="1:7" x14ac:dyDescent="0.25">
      <c r="A15" s="29">
        <f t="shared" si="1"/>
        <v>7</v>
      </c>
      <c r="B15" s="30">
        <f t="shared" si="2"/>
        <v>42887</v>
      </c>
      <c r="C15" s="31">
        <f t="shared" si="3"/>
        <v>0</v>
      </c>
      <c r="D15" s="31">
        <f>IF(AND(A15&gt;LoanPeriod,A15&lt;=Summary!$B$9),LoanAmount+'Loan-Extra Payments'!ScheduledPayment,0)</f>
        <v>0</v>
      </c>
      <c r="E15" s="32">
        <f t="shared" si="0"/>
        <v>0</v>
      </c>
      <c r="F15" s="32">
        <f t="shared" si="4"/>
        <v>0</v>
      </c>
    </row>
    <row r="16" spans="1:7" x14ac:dyDescent="0.25">
      <c r="A16" s="29">
        <f t="shared" si="1"/>
        <v>8</v>
      </c>
      <c r="B16" s="30">
        <f t="shared" si="2"/>
        <v>42917</v>
      </c>
      <c r="C16" s="31">
        <f t="shared" si="3"/>
        <v>0</v>
      </c>
      <c r="D16" s="31">
        <f>IF(AND(A16&gt;LoanPeriod,A16&lt;=Summary!$B$9),LoanAmount+'Loan-Extra Payments'!ScheduledPayment,0)</f>
        <v>0</v>
      </c>
      <c r="E16" s="32">
        <f t="shared" si="0"/>
        <v>0</v>
      </c>
      <c r="F16" s="32">
        <f t="shared" si="4"/>
        <v>0</v>
      </c>
    </row>
    <row r="17" spans="1:6" x14ac:dyDescent="0.25">
      <c r="A17" s="29">
        <f t="shared" si="1"/>
        <v>9</v>
      </c>
      <c r="B17" s="30">
        <f t="shared" si="2"/>
        <v>42948</v>
      </c>
      <c r="C17" s="31">
        <f t="shared" si="3"/>
        <v>0</v>
      </c>
      <c r="D17" s="31">
        <f>IF(AND(A17&gt;LoanPeriod,A17&lt;=Summary!$B$9),LoanAmount+'Loan-Extra Payments'!ScheduledPayment,0)</f>
        <v>0</v>
      </c>
      <c r="E17" s="32">
        <f t="shared" si="0"/>
        <v>0</v>
      </c>
      <c r="F17" s="32">
        <f t="shared" si="4"/>
        <v>0</v>
      </c>
    </row>
    <row r="18" spans="1:6" x14ac:dyDescent="0.25">
      <c r="A18" s="29">
        <f t="shared" si="1"/>
        <v>10</v>
      </c>
      <c r="B18" s="30">
        <f t="shared" si="2"/>
        <v>42979</v>
      </c>
      <c r="C18" s="31">
        <f t="shared" si="3"/>
        <v>0</v>
      </c>
      <c r="D18" s="31">
        <f>IF(AND(A18&gt;LoanPeriod,A18&lt;=Summary!$B$9),LoanAmount+'Loan-Extra Payments'!ScheduledPayment,0)</f>
        <v>0</v>
      </c>
      <c r="E18" s="32">
        <f t="shared" si="0"/>
        <v>0</v>
      </c>
      <c r="F18" s="32">
        <f t="shared" si="4"/>
        <v>0</v>
      </c>
    </row>
    <row r="19" spans="1:6" x14ac:dyDescent="0.25">
      <c r="A19" s="29">
        <f t="shared" si="1"/>
        <v>11</v>
      </c>
      <c r="B19" s="30">
        <f t="shared" si="2"/>
        <v>43009</v>
      </c>
      <c r="C19" s="31">
        <f t="shared" si="3"/>
        <v>0</v>
      </c>
      <c r="D19" s="31">
        <f>IF(AND(A19&gt;LoanPeriod,A19&lt;=Summary!$B$9),LoanAmount+'Loan-Extra Payments'!ScheduledPayment,0)</f>
        <v>0</v>
      </c>
      <c r="E19" s="32">
        <f t="shared" si="0"/>
        <v>0</v>
      </c>
      <c r="F19" s="32">
        <f t="shared" si="4"/>
        <v>0</v>
      </c>
    </row>
    <row r="20" spans="1:6" x14ac:dyDescent="0.25">
      <c r="A20" s="29">
        <f t="shared" si="1"/>
        <v>12</v>
      </c>
      <c r="B20" s="30">
        <f t="shared" si="2"/>
        <v>43040</v>
      </c>
      <c r="C20" s="31">
        <f t="shared" si="3"/>
        <v>0</v>
      </c>
      <c r="D20" s="31">
        <f>IF(AND(A20&gt;LoanPeriod,A20&lt;=Summary!$B$9),LoanAmount+'Loan-Extra Payments'!ScheduledPayment,0)</f>
        <v>0</v>
      </c>
      <c r="E20" s="32">
        <f t="shared" si="0"/>
        <v>0</v>
      </c>
      <c r="F20" s="32">
        <f t="shared" si="4"/>
        <v>0</v>
      </c>
    </row>
    <row r="21" spans="1:6" x14ac:dyDescent="0.25">
      <c r="A21" s="29">
        <f t="shared" si="1"/>
        <v>13</v>
      </c>
      <c r="B21" s="30">
        <f t="shared" si="2"/>
        <v>43070</v>
      </c>
      <c r="C21" s="31">
        <f t="shared" si="3"/>
        <v>0</v>
      </c>
      <c r="D21" s="31">
        <f>IF(AND(A21&gt;LoanPeriod,A21&lt;=Summary!$B$9),LoanAmount+'Loan-Extra Payments'!ScheduledPayment,0)</f>
        <v>0</v>
      </c>
      <c r="E21" s="32">
        <f t="shared" si="0"/>
        <v>0</v>
      </c>
      <c r="F21" s="32">
        <f t="shared" si="4"/>
        <v>0</v>
      </c>
    </row>
    <row r="22" spans="1:6" x14ac:dyDescent="0.25">
      <c r="A22" s="29">
        <f t="shared" si="1"/>
        <v>14</v>
      </c>
      <c r="B22" s="30">
        <f t="shared" si="2"/>
        <v>43101</v>
      </c>
      <c r="C22" s="31">
        <f t="shared" si="3"/>
        <v>0</v>
      </c>
      <c r="D22" s="31">
        <f>IF(AND(A22&gt;LoanPeriod,A22&lt;=Summary!$B$9),LoanAmount+'Loan-Extra Payments'!ScheduledPayment,0)</f>
        <v>0</v>
      </c>
      <c r="E22" s="32">
        <f t="shared" si="0"/>
        <v>0</v>
      </c>
      <c r="F22" s="32">
        <f t="shared" si="4"/>
        <v>0</v>
      </c>
    </row>
    <row r="23" spans="1:6" x14ac:dyDescent="0.25">
      <c r="A23" s="29">
        <f t="shared" si="1"/>
        <v>15</v>
      </c>
      <c r="B23" s="30">
        <f t="shared" si="2"/>
        <v>43132</v>
      </c>
      <c r="C23" s="31">
        <f t="shared" si="3"/>
        <v>0</v>
      </c>
      <c r="D23" s="31">
        <f>IF(AND(A23&gt;LoanPeriod,A23&lt;=Summary!$B$9),LoanAmount+'Loan-Extra Payments'!ScheduledPayment,0)</f>
        <v>0</v>
      </c>
      <c r="E23" s="32">
        <f t="shared" si="0"/>
        <v>0</v>
      </c>
      <c r="F23" s="32">
        <f t="shared" si="4"/>
        <v>0</v>
      </c>
    </row>
    <row r="24" spans="1:6" x14ac:dyDescent="0.25">
      <c r="A24" s="29">
        <f t="shared" si="1"/>
        <v>16</v>
      </c>
      <c r="B24" s="30">
        <f t="shared" si="2"/>
        <v>43160</v>
      </c>
      <c r="C24" s="31">
        <f t="shared" si="3"/>
        <v>0</v>
      </c>
      <c r="D24" s="31">
        <f>IF(AND(A24&gt;LoanPeriod,A24&lt;=Summary!$B$9),LoanAmount+'Loan-Extra Payments'!ScheduledPayment,0)</f>
        <v>0</v>
      </c>
      <c r="E24" s="32">
        <f t="shared" si="0"/>
        <v>0</v>
      </c>
      <c r="F24" s="32">
        <f t="shared" si="4"/>
        <v>0</v>
      </c>
    </row>
    <row r="25" spans="1:6" x14ac:dyDescent="0.25">
      <c r="A25" s="29">
        <f t="shared" si="1"/>
        <v>17</v>
      </c>
      <c r="B25" s="30">
        <f t="shared" si="2"/>
        <v>43191</v>
      </c>
      <c r="C25" s="31">
        <f t="shared" si="3"/>
        <v>0</v>
      </c>
      <c r="D25" s="31">
        <f>IF(AND(A25&gt;LoanPeriod,A25&lt;=Summary!$B$9),LoanAmount+'Loan-Extra Payments'!ScheduledPayment,0)</f>
        <v>0</v>
      </c>
      <c r="E25" s="32">
        <f t="shared" si="0"/>
        <v>0</v>
      </c>
      <c r="F25" s="32">
        <f t="shared" si="4"/>
        <v>0</v>
      </c>
    </row>
    <row r="26" spans="1:6" x14ac:dyDescent="0.25">
      <c r="A26" s="29">
        <f t="shared" si="1"/>
        <v>18</v>
      </c>
      <c r="B26" s="30">
        <f t="shared" si="2"/>
        <v>43221</v>
      </c>
      <c r="C26" s="31">
        <f t="shared" si="3"/>
        <v>0</v>
      </c>
      <c r="D26" s="31">
        <f>IF(AND(A26&gt;LoanPeriod,A26&lt;=Summary!$B$9),LoanAmount+'Loan-Extra Payments'!ScheduledPayment,0)</f>
        <v>0</v>
      </c>
      <c r="E26" s="32">
        <f t="shared" si="0"/>
        <v>0</v>
      </c>
      <c r="F26" s="32">
        <f t="shared" si="4"/>
        <v>0</v>
      </c>
    </row>
    <row r="27" spans="1:6" x14ac:dyDescent="0.25">
      <c r="A27" s="29">
        <f t="shared" si="1"/>
        <v>19</v>
      </c>
      <c r="B27" s="30">
        <f t="shared" si="2"/>
        <v>43252</v>
      </c>
      <c r="C27" s="31">
        <f t="shared" si="3"/>
        <v>0</v>
      </c>
      <c r="D27" s="31">
        <f>IF(AND(A27&gt;LoanPeriod,A27&lt;=Summary!$B$9),LoanAmount+'Loan-Extra Payments'!ScheduledPayment,0)</f>
        <v>0</v>
      </c>
      <c r="E27" s="32">
        <f t="shared" si="0"/>
        <v>0</v>
      </c>
      <c r="F27" s="32">
        <f t="shared" si="4"/>
        <v>0</v>
      </c>
    </row>
    <row r="28" spans="1:6" x14ac:dyDescent="0.25">
      <c r="A28" s="29">
        <f t="shared" si="1"/>
        <v>20</v>
      </c>
      <c r="B28" s="30">
        <f t="shared" si="2"/>
        <v>43282</v>
      </c>
      <c r="C28" s="31">
        <f t="shared" si="3"/>
        <v>0</v>
      </c>
      <c r="D28" s="31">
        <f>IF(AND(A28&gt;LoanPeriod,A28&lt;=Summary!$B$9),LoanAmount+'Loan-Extra Payments'!ScheduledPayment,0)</f>
        <v>0</v>
      </c>
      <c r="E28" s="32">
        <f t="shared" si="0"/>
        <v>0</v>
      </c>
      <c r="F28" s="32">
        <f t="shared" si="4"/>
        <v>0</v>
      </c>
    </row>
    <row r="29" spans="1:6" x14ac:dyDescent="0.25">
      <c r="A29" s="29">
        <f t="shared" si="1"/>
        <v>21</v>
      </c>
      <c r="B29" s="30">
        <f t="shared" si="2"/>
        <v>43313</v>
      </c>
      <c r="C29" s="31">
        <f t="shared" si="3"/>
        <v>0</v>
      </c>
      <c r="D29" s="31">
        <f>IF(AND(A29&gt;LoanPeriod,A29&lt;=Summary!$B$9),LoanAmount+'Loan-Extra Payments'!ScheduledPayment,0)</f>
        <v>0</v>
      </c>
      <c r="E29" s="32">
        <f t="shared" si="0"/>
        <v>0</v>
      </c>
      <c r="F29" s="32">
        <f t="shared" si="4"/>
        <v>0</v>
      </c>
    </row>
    <row r="30" spans="1:6" x14ac:dyDescent="0.25">
      <c r="A30" s="29">
        <f t="shared" si="1"/>
        <v>22</v>
      </c>
      <c r="B30" s="30">
        <f t="shared" si="2"/>
        <v>43344</v>
      </c>
      <c r="C30" s="31">
        <f t="shared" si="3"/>
        <v>0</v>
      </c>
      <c r="D30" s="31">
        <f>IF(AND(A30&gt;LoanPeriod,A30&lt;=Summary!$B$9),LoanAmount+'Loan-Extra Payments'!ScheduledPayment,0)</f>
        <v>0</v>
      </c>
      <c r="E30" s="32">
        <f t="shared" si="0"/>
        <v>0</v>
      </c>
      <c r="F30" s="32">
        <f t="shared" si="4"/>
        <v>0</v>
      </c>
    </row>
    <row r="31" spans="1:6" x14ac:dyDescent="0.25">
      <c r="A31" s="29">
        <f t="shared" si="1"/>
        <v>23</v>
      </c>
      <c r="B31" s="30">
        <f t="shared" si="2"/>
        <v>43374</v>
      </c>
      <c r="C31" s="31">
        <f t="shared" si="3"/>
        <v>0</v>
      </c>
      <c r="D31" s="31">
        <f>IF(AND(A31&gt;LoanPeriod,A31&lt;=Summary!$B$9),LoanAmount+'Loan-Extra Payments'!ScheduledPayment,0)</f>
        <v>0</v>
      </c>
      <c r="E31" s="32">
        <f t="shared" si="0"/>
        <v>0</v>
      </c>
      <c r="F31" s="32">
        <f t="shared" si="4"/>
        <v>0</v>
      </c>
    </row>
    <row r="32" spans="1:6" x14ac:dyDescent="0.25">
      <c r="A32" s="29">
        <f t="shared" si="1"/>
        <v>24</v>
      </c>
      <c r="B32" s="30">
        <f t="shared" si="2"/>
        <v>43405</v>
      </c>
      <c r="C32" s="31">
        <f t="shared" si="3"/>
        <v>0</v>
      </c>
      <c r="D32" s="31">
        <f>IF(AND(A32&gt;LoanPeriod,A32&lt;=Summary!$B$9),LoanAmount+'Loan-Extra Payments'!ScheduledPayment,0)</f>
        <v>0</v>
      </c>
      <c r="E32" s="32">
        <f t="shared" si="0"/>
        <v>0</v>
      </c>
      <c r="F32" s="32">
        <f t="shared" si="4"/>
        <v>0</v>
      </c>
    </row>
    <row r="33" spans="1:6" x14ac:dyDescent="0.25">
      <c r="A33" s="29">
        <f t="shared" si="1"/>
        <v>25</v>
      </c>
      <c r="B33" s="30">
        <f t="shared" si="2"/>
        <v>43435</v>
      </c>
      <c r="C33" s="31">
        <f t="shared" si="3"/>
        <v>0</v>
      </c>
      <c r="D33" s="31">
        <f>IF(AND(A33&gt;LoanPeriod,A33&lt;=Summary!$B$9),LoanAmount+'Loan-Extra Payments'!ScheduledPayment,0)</f>
        <v>0</v>
      </c>
      <c r="E33" s="32">
        <f t="shared" si="0"/>
        <v>0</v>
      </c>
      <c r="F33" s="32">
        <f t="shared" si="4"/>
        <v>0</v>
      </c>
    </row>
    <row r="34" spans="1:6" x14ac:dyDescent="0.25">
      <c r="A34" s="29">
        <f t="shared" si="1"/>
        <v>26</v>
      </c>
      <c r="B34" s="30">
        <f t="shared" si="2"/>
        <v>43466</v>
      </c>
      <c r="C34" s="31">
        <f t="shared" si="3"/>
        <v>0</v>
      </c>
      <c r="D34" s="31">
        <f>IF(AND(A34&gt;LoanPeriod,A34&lt;=Summary!$B$9),LoanAmount+'Loan-Extra Payments'!ScheduledPayment,0)</f>
        <v>0</v>
      </c>
      <c r="E34" s="32">
        <f t="shared" si="0"/>
        <v>0</v>
      </c>
      <c r="F34" s="32">
        <f t="shared" si="4"/>
        <v>0</v>
      </c>
    </row>
    <row r="35" spans="1:6" x14ac:dyDescent="0.25">
      <c r="A35" s="29">
        <f t="shared" si="1"/>
        <v>27</v>
      </c>
      <c r="B35" s="30">
        <f t="shared" si="2"/>
        <v>43497</v>
      </c>
      <c r="C35" s="31">
        <f t="shared" si="3"/>
        <v>0</v>
      </c>
      <c r="D35" s="31">
        <f>IF(AND(A35&gt;LoanPeriod,A35&lt;=Summary!$B$9),LoanAmount+'Loan-Extra Payments'!ScheduledPayment,0)</f>
        <v>0</v>
      </c>
      <c r="E35" s="32">
        <f t="shared" si="0"/>
        <v>0</v>
      </c>
      <c r="F35" s="32">
        <f t="shared" si="4"/>
        <v>0</v>
      </c>
    </row>
    <row r="36" spans="1:6" x14ac:dyDescent="0.25">
      <c r="A36" s="29">
        <f t="shared" si="1"/>
        <v>28</v>
      </c>
      <c r="B36" s="30">
        <f t="shared" si="2"/>
        <v>43525</v>
      </c>
      <c r="C36" s="31">
        <f t="shared" si="3"/>
        <v>0</v>
      </c>
      <c r="D36" s="31">
        <f>IF(AND(A36&gt;LoanPeriod,A36&lt;=Summary!$B$9),LoanAmount+'Loan-Extra Payments'!ScheduledPayment,0)</f>
        <v>0</v>
      </c>
      <c r="E36" s="32">
        <f t="shared" si="0"/>
        <v>0</v>
      </c>
      <c r="F36" s="32">
        <f t="shared" si="4"/>
        <v>0</v>
      </c>
    </row>
    <row r="37" spans="1:6" x14ac:dyDescent="0.25">
      <c r="A37" s="29">
        <f t="shared" si="1"/>
        <v>29</v>
      </c>
      <c r="B37" s="30">
        <f t="shared" si="2"/>
        <v>43556</v>
      </c>
      <c r="C37" s="31">
        <f t="shared" si="3"/>
        <v>0</v>
      </c>
      <c r="D37" s="31">
        <f>IF(AND(A37&gt;LoanPeriod,A37&lt;=Summary!$B$9),LoanAmount+'Loan-Extra Payments'!ScheduledPayment,0)</f>
        <v>0</v>
      </c>
      <c r="E37" s="32">
        <f t="shared" si="0"/>
        <v>0</v>
      </c>
      <c r="F37" s="32">
        <f t="shared" si="4"/>
        <v>0</v>
      </c>
    </row>
    <row r="38" spans="1:6" x14ac:dyDescent="0.25">
      <c r="A38" s="29">
        <f t="shared" si="1"/>
        <v>30</v>
      </c>
      <c r="B38" s="30">
        <f t="shared" si="2"/>
        <v>43586</v>
      </c>
      <c r="C38" s="31">
        <f t="shared" si="3"/>
        <v>0</v>
      </c>
      <c r="D38" s="31">
        <f>IF(AND(A38&gt;LoanPeriod,A38&lt;=Summary!$B$9),LoanAmount+'Loan-Extra Payments'!ScheduledPayment,0)</f>
        <v>0</v>
      </c>
      <c r="E38" s="32">
        <f t="shared" si="0"/>
        <v>0</v>
      </c>
      <c r="F38" s="32">
        <f t="shared" si="4"/>
        <v>0</v>
      </c>
    </row>
    <row r="39" spans="1:6" x14ac:dyDescent="0.25">
      <c r="A39" s="29">
        <f t="shared" si="1"/>
        <v>31</v>
      </c>
      <c r="B39" s="30">
        <f t="shared" si="2"/>
        <v>43617</v>
      </c>
      <c r="C39" s="31">
        <f t="shared" si="3"/>
        <v>0</v>
      </c>
      <c r="D39" s="31">
        <f>IF(AND(A39&gt;LoanPeriod,A39&lt;=Summary!$B$9),LoanAmount+'Loan-Extra Payments'!ScheduledPayment,0)</f>
        <v>0</v>
      </c>
      <c r="E39" s="32">
        <f t="shared" si="0"/>
        <v>0</v>
      </c>
      <c r="F39" s="32">
        <f t="shared" si="4"/>
        <v>0</v>
      </c>
    </row>
    <row r="40" spans="1:6" x14ac:dyDescent="0.25">
      <c r="A40" s="29">
        <f t="shared" si="1"/>
        <v>32</v>
      </c>
      <c r="B40" s="30">
        <f t="shared" si="2"/>
        <v>43647</v>
      </c>
      <c r="C40" s="31">
        <f t="shared" si="3"/>
        <v>0</v>
      </c>
      <c r="D40" s="31">
        <f>IF(AND(A40&gt;LoanPeriod,A40&lt;=Summary!$B$9),LoanAmount+'Loan-Extra Payments'!ScheduledPayment,0)</f>
        <v>0</v>
      </c>
      <c r="E40" s="32">
        <f t="shared" si="0"/>
        <v>0</v>
      </c>
      <c r="F40" s="32">
        <f t="shared" si="4"/>
        <v>0</v>
      </c>
    </row>
    <row r="41" spans="1:6" x14ac:dyDescent="0.25">
      <c r="A41" s="29">
        <f t="shared" si="1"/>
        <v>33</v>
      </c>
      <c r="B41" s="30">
        <f t="shared" si="2"/>
        <v>43678</v>
      </c>
      <c r="C41" s="31">
        <f t="shared" si="3"/>
        <v>0</v>
      </c>
      <c r="D41" s="31">
        <f>IF(AND(A41&gt;LoanPeriod,A41&lt;=Summary!$B$9),LoanAmount+'Loan-Extra Payments'!ScheduledPayment,0)</f>
        <v>0</v>
      </c>
      <c r="E41" s="32">
        <f t="shared" si="0"/>
        <v>0</v>
      </c>
      <c r="F41" s="32">
        <f t="shared" si="4"/>
        <v>0</v>
      </c>
    </row>
    <row r="42" spans="1:6" x14ac:dyDescent="0.25">
      <c r="A42" s="29">
        <f t="shared" si="1"/>
        <v>34</v>
      </c>
      <c r="B42" s="30">
        <f t="shared" si="2"/>
        <v>43709</v>
      </c>
      <c r="C42" s="31">
        <f t="shared" si="3"/>
        <v>0</v>
      </c>
      <c r="D42" s="31">
        <f>IF(AND(A42&gt;LoanPeriod,A42&lt;=Summary!$B$9),LoanAmount+'Loan-Extra Payments'!ScheduledPayment,0)</f>
        <v>0</v>
      </c>
      <c r="E42" s="32">
        <f t="shared" si="0"/>
        <v>0</v>
      </c>
      <c r="F42" s="32">
        <f t="shared" si="4"/>
        <v>0</v>
      </c>
    </row>
    <row r="43" spans="1:6" x14ac:dyDescent="0.25">
      <c r="A43" s="29">
        <f t="shared" si="1"/>
        <v>35</v>
      </c>
      <c r="B43" s="30">
        <f t="shared" si="2"/>
        <v>43739</v>
      </c>
      <c r="C43" s="31">
        <f t="shared" si="3"/>
        <v>0</v>
      </c>
      <c r="D43" s="31">
        <f>IF(AND(A43&gt;LoanPeriod,A43&lt;=Summary!$B$9),LoanAmount+'Loan-Extra Payments'!ScheduledPayment,0)</f>
        <v>0</v>
      </c>
      <c r="E43" s="32">
        <f t="shared" si="0"/>
        <v>0</v>
      </c>
      <c r="F43" s="32">
        <f t="shared" si="4"/>
        <v>0</v>
      </c>
    </row>
    <row r="44" spans="1:6" x14ac:dyDescent="0.25">
      <c r="A44" s="29">
        <f t="shared" si="1"/>
        <v>36</v>
      </c>
      <c r="B44" s="30">
        <f t="shared" si="2"/>
        <v>43770</v>
      </c>
      <c r="C44" s="31">
        <f t="shared" si="3"/>
        <v>0</v>
      </c>
      <c r="D44" s="31">
        <f>IF(AND(A44&gt;LoanPeriod,A44&lt;=Summary!$B$9),LoanAmount+'Loan-Extra Payments'!ScheduledPayment,0)</f>
        <v>0</v>
      </c>
      <c r="E44" s="32">
        <f t="shared" si="0"/>
        <v>0</v>
      </c>
      <c r="F44" s="32">
        <f t="shared" si="4"/>
        <v>0</v>
      </c>
    </row>
    <row r="45" spans="1:6" x14ac:dyDescent="0.25">
      <c r="A45" s="29">
        <f t="shared" si="1"/>
        <v>37</v>
      </c>
      <c r="B45" s="30">
        <f t="shared" si="2"/>
        <v>43800</v>
      </c>
      <c r="C45" s="31">
        <f t="shared" si="3"/>
        <v>0</v>
      </c>
      <c r="D45" s="31">
        <f>IF(AND(A45&gt;LoanPeriod,A45&lt;=Summary!$B$9),LoanAmount+'Loan-Extra Payments'!ScheduledPayment,0)</f>
        <v>0</v>
      </c>
      <c r="E45" s="32">
        <f t="shared" si="0"/>
        <v>0</v>
      </c>
      <c r="F45" s="32">
        <f t="shared" si="4"/>
        <v>0</v>
      </c>
    </row>
    <row r="46" spans="1:6" x14ac:dyDescent="0.25">
      <c r="A46" s="29">
        <f t="shared" si="1"/>
        <v>38</v>
      </c>
      <c r="B46" s="30">
        <f t="shared" si="2"/>
        <v>43831</v>
      </c>
      <c r="C46" s="31">
        <f t="shared" si="3"/>
        <v>0</v>
      </c>
      <c r="D46" s="31">
        <f>IF(AND(A46&gt;LoanPeriod,A46&lt;=Summary!$B$9),LoanAmount+'Loan-Extra Payments'!ScheduledPayment,0)</f>
        <v>0</v>
      </c>
      <c r="E46" s="32">
        <f t="shared" si="0"/>
        <v>0</v>
      </c>
      <c r="F46" s="32">
        <f t="shared" si="4"/>
        <v>0</v>
      </c>
    </row>
    <row r="47" spans="1:6" x14ac:dyDescent="0.25">
      <c r="A47" s="29">
        <f t="shared" si="1"/>
        <v>39</v>
      </c>
      <c r="B47" s="30">
        <f t="shared" si="2"/>
        <v>43862</v>
      </c>
      <c r="C47" s="31">
        <f t="shared" si="3"/>
        <v>0</v>
      </c>
      <c r="D47" s="31">
        <f>IF(AND(A47&gt;LoanPeriod,A47&lt;=Summary!$B$9),LoanAmount+'Loan-Extra Payments'!ScheduledPayment,0)</f>
        <v>0</v>
      </c>
      <c r="E47" s="32">
        <f t="shared" si="0"/>
        <v>0</v>
      </c>
      <c r="F47" s="32">
        <f t="shared" si="4"/>
        <v>0</v>
      </c>
    </row>
    <row r="48" spans="1:6" x14ac:dyDescent="0.25">
      <c r="A48" s="29">
        <f t="shared" si="1"/>
        <v>40</v>
      </c>
      <c r="B48" s="30">
        <f t="shared" si="2"/>
        <v>43891</v>
      </c>
      <c r="C48" s="31">
        <f t="shared" si="3"/>
        <v>0</v>
      </c>
      <c r="D48" s="31">
        <f>IF(AND(A48&gt;LoanPeriod,A48&lt;=Summary!$B$9),LoanAmount+'Loan-Extra Payments'!ScheduledPayment,0)</f>
        <v>0</v>
      </c>
      <c r="E48" s="32">
        <f t="shared" si="0"/>
        <v>0</v>
      </c>
      <c r="F48" s="32">
        <f t="shared" si="4"/>
        <v>0</v>
      </c>
    </row>
    <row r="49" spans="1:6" x14ac:dyDescent="0.25">
      <c r="A49" s="29">
        <f t="shared" si="1"/>
        <v>41</v>
      </c>
      <c r="B49" s="30">
        <f t="shared" si="2"/>
        <v>43922</v>
      </c>
      <c r="C49" s="31">
        <f t="shared" si="3"/>
        <v>0</v>
      </c>
      <c r="D49" s="31">
        <f>IF(AND(A49&gt;LoanPeriod,A49&lt;=Summary!$B$9),LoanAmount+'Loan-Extra Payments'!ScheduledPayment,0)</f>
        <v>0</v>
      </c>
      <c r="E49" s="32">
        <f t="shared" si="0"/>
        <v>0</v>
      </c>
      <c r="F49" s="32">
        <f t="shared" si="4"/>
        <v>0</v>
      </c>
    </row>
    <row r="50" spans="1:6" x14ac:dyDescent="0.25">
      <c r="A50" s="29">
        <f t="shared" si="1"/>
        <v>42</v>
      </c>
      <c r="B50" s="30">
        <f t="shared" si="2"/>
        <v>43952</v>
      </c>
      <c r="C50" s="31">
        <f t="shared" si="3"/>
        <v>0</v>
      </c>
      <c r="D50" s="31">
        <f>IF(AND(A50&gt;LoanPeriod,A50&lt;=Summary!$B$9),LoanAmount+'Loan-Extra Payments'!ScheduledPayment,0)</f>
        <v>0</v>
      </c>
      <c r="E50" s="32">
        <f t="shared" si="0"/>
        <v>0</v>
      </c>
      <c r="F50" s="32">
        <f t="shared" si="4"/>
        <v>0</v>
      </c>
    </row>
    <row r="51" spans="1:6" x14ac:dyDescent="0.25">
      <c r="A51" s="29">
        <f t="shared" si="1"/>
        <v>43</v>
      </c>
      <c r="B51" s="30">
        <f t="shared" si="2"/>
        <v>43983</v>
      </c>
      <c r="C51" s="31">
        <f t="shared" si="3"/>
        <v>0</v>
      </c>
      <c r="D51" s="31">
        <f>IF(AND(A51&gt;LoanPeriod,A51&lt;=Summary!$B$9),LoanAmount+'Loan-Extra Payments'!ScheduledPayment,0)</f>
        <v>0</v>
      </c>
      <c r="E51" s="32">
        <f t="shared" si="0"/>
        <v>0</v>
      </c>
      <c r="F51" s="32">
        <f t="shared" si="4"/>
        <v>0</v>
      </c>
    </row>
    <row r="52" spans="1:6" x14ac:dyDescent="0.25">
      <c r="A52" s="29">
        <f t="shared" si="1"/>
        <v>44</v>
      </c>
      <c r="B52" s="30">
        <f t="shared" si="2"/>
        <v>44013</v>
      </c>
      <c r="C52" s="31">
        <f t="shared" si="3"/>
        <v>0</v>
      </c>
      <c r="D52" s="31">
        <f>IF(AND(A52&gt;LoanPeriod,A52&lt;=Summary!$B$9),LoanAmount+'Loan-Extra Payments'!ScheduledPayment,0)</f>
        <v>1043.4895229827303</v>
      </c>
      <c r="E52" s="32">
        <f t="shared" si="0"/>
        <v>6.0870222173992596</v>
      </c>
      <c r="F52" s="32">
        <f t="shared" si="4"/>
        <v>1049.5765452001294</v>
      </c>
    </row>
    <row r="53" spans="1:6" x14ac:dyDescent="0.25">
      <c r="A53" s="29">
        <f t="shared" si="1"/>
        <v>45</v>
      </c>
      <c r="B53" s="30">
        <f t="shared" si="2"/>
        <v>44044</v>
      </c>
      <c r="C53" s="31">
        <f t="shared" si="3"/>
        <v>1049.5765452001294</v>
      </c>
      <c r="D53" s="31">
        <f>IF(AND(A53&gt;LoanPeriod,A53&lt;=Summary!$B$9),LoanAmount+'Loan-Extra Payments'!ScheduledPayment,0)</f>
        <v>1043.4895229827303</v>
      </c>
      <c r="E53" s="32">
        <f t="shared" si="0"/>
        <v>12.209552064400015</v>
      </c>
      <c r="F53" s="32">
        <f t="shared" si="4"/>
        <v>2105.2756202472597</v>
      </c>
    </row>
    <row r="54" spans="1:6" x14ac:dyDescent="0.25">
      <c r="A54" s="29">
        <f t="shared" si="1"/>
        <v>46</v>
      </c>
      <c r="B54" s="30">
        <f t="shared" si="2"/>
        <v>44075</v>
      </c>
      <c r="C54" s="31">
        <f t="shared" si="3"/>
        <v>2105.2756202472597</v>
      </c>
      <c r="D54" s="31">
        <f>IF(AND(A54&gt;LoanPeriod,A54&lt;=Summary!$B$9),LoanAmount+'Loan-Extra Payments'!ScheduledPayment,0)</f>
        <v>1043.4895229827303</v>
      </c>
      <c r="E54" s="32">
        <f t="shared" si="0"/>
        <v>18.36779666884161</v>
      </c>
      <c r="F54" s="32">
        <f t="shared" si="4"/>
        <v>3167.1329398988314</v>
      </c>
    </row>
    <row r="55" spans="1:6" x14ac:dyDescent="0.25">
      <c r="A55" s="29">
        <f t="shared" si="1"/>
        <v>47</v>
      </c>
      <c r="B55" s="30">
        <f t="shared" si="2"/>
        <v>44105</v>
      </c>
      <c r="C55" s="31">
        <f t="shared" si="3"/>
        <v>3167.1329398988314</v>
      </c>
      <c r="D55" s="31">
        <f>IF(AND(A55&gt;LoanPeriod,A55&lt;=Summary!$B$9),LoanAmount+'Loan-Extra Payments'!ScheduledPayment,0)</f>
        <v>1043.4895229827303</v>
      </c>
      <c r="E55" s="32">
        <f t="shared" si="0"/>
        <v>24.561964366809111</v>
      </c>
      <c r="F55" s="32">
        <f t="shared" si="4"/>
        <v>4235.1844272483704</v>
      </c>
    </row>
    <row r="56" spans="1:6" x14ac:dyDescent="0.25">
      <c r="A56" s="29">
        <f t="shared" si="1"/>
        <v>48</v>
      </c>
      <c r="B56" s="30">
        <f t="shared" si="2"/>
        <v>44136</v>
      </c>
      <c r="C56" s="31">
        <f t="shared" si="3"/>
        <v>4235.1844272483704</v>
      </c>
      <c r="D56" s="31">
        <f>IF(AND(A56&gt;LoanPeriod,A56&lt;=Summary!$B$9),LoanAmount+'Loan-Extra Payments'!ScheduledPayment,0)</f>
        <v>1043.4895229827303</v>
      </c>
      <c r="E56" s="32">
        <f t="shared" si="0"/>
        <v>30.792264709681426</v>
      </c>
      <c r="F56" s="32">
        <f t="shared" si="4"/>
        <v>5309.4662149407823</v>
      </c>
    </row>
    <row r="57" spans="1:6" x14ac:dyDescent="0.25">
      <c r="A57" s="29">
        <f t="shared" si="1"/>
        <v>49</v>
      </c>
      <c r="B57" s="30">
        <f t="shared" si="2"/>
        <v>44166</v>
      </c>
      <c r="C57" s="31">
        <f t="shared" si="3"/>
        <v>5309.4662149407823</v>
      </c>
      <c r="D57" s="31">
        <f>IF(AND(A57&gt;LoanPeriod,A57&lt;=Summary!$B$9),LoanAmount+'Loan-Extra Payments'!ScheduledPayment,0)</f>
        <v>1043.4895229827303</v>
      </c>
      <c r="E57" s="32">
        <f t="shared" si="0"/>
        <v>37.058908471220491</v>
      </c>
      <c r="F57" s="32">
        <f t="shared" si="4"/>
        <v>6390.0146463947322</v>
      </c>
    </row>
    <row r="58" spans="1:6" x14ac:dyDescent="0.25">
      <c r="A58" s="29">
        <f t="shared" si="1"/>
        <v>50</v>
      </c>
      <c r="B58" s="30">
        <f t="shared" si="2"/>
        <v>44197</v>
      </c>
      <c r="C58" s="31">
        <f t="shared" si="3"/>
        <v>6390.0146463947322</v>
      </c>
      <c r="D58" s="31">
        <f>IF(AND(A58&gt;LoanPeriod,A58&lt;=Summary!$B$9),LoanAmount+'Loan-Extra Payments'!ScheduledPayment,0)</f>
        <v>1043.4895229827303</v>
      </c>
      <c r="E58" s="32">
        <f t="shared" si="0"/>
        <v>43.362107654701866</v>
      </c>
      <c r="F58" s="32">
        <f t="shared" si="4"/>
        <v>7476.8662770321635</v>
      </c>
    </row>
    <row r="59" spans="1:6" x14ac:dyDescent="0.25">
      <c r="A59" s="29">
        <f t="shared" si="1"/>
        <v>51</v>
      </c>
      <c r="B59" s="30">
        <f t="shared" si="2"/>
        <v>44228</v>
      </c>
      <c r="C59" s="31">
        <f t="shared" si="3"/>
        <v>7476.8662770321635</v>
      </c>
      <c r="D59" s="31">
        <f>IF(AND(A59&gt;LoanPeriod,A59&lt;=Summary!$B$9),LoanAmount+'Loan-Extra Payments'!ScheduledPayment,0)</f>
        <v>1043.4895229827303</v>
      </c>
      <c r="E59" s="32">
        <f t="shared" si="0"/>
        <v>49.702075500086877</v>
      </c>
      <c r="F59" s="32">
        <f t="shared" si="4"/>
        <v>8570.05787551498</v>
      </c>
    </row>
    <row r="60" spans="1:6" x14ac:dyDescent="0.25">
      <c r="A60" s="29">
        <f t="shared" si="1"/>
        <v>52</v>
      </c>
      <c r="B60" s="30">
        <f t="shared" si="2"/>
        <v>44256</v>
      </c>
      <c r="C60" s="31">
        <f t="shared" si="3"/>
        <v>8570.05787551498</v>
      </c>
      <c r="D60" s="31">
        <f>IF(AND(A60&gt;LoanPeriod,A60&lt;=Summary!$B$9),LoanAmount+'Loan-Extra Payments'!ScheduledPayment,0)</f>
        <v>1043.4895229827303</v>
      </c>
      <c r="E60" s="32">
        <f t="shared" si="0"/>
        <v>56.079026491236647</v>
      </c>
      <c r="F60" s="32">
        <f t="shared" si="4"/>
        <v>9669.6264249889482</v>
      </c>
    </row>
    <row r="61" spans="1:6" x14ac:dyDescent="0.25">
      <c r="A61" s="29">
        <f t="shared" si="1"/>
        <v>53</v>
      </c>
      <c r="B61" s="30">
        <f t="shared" si="2"/>
        <v>44287</v>
      </c>
      <c r="C61" s="31">
        <f t="shared" si="3"/>
        <v>9669.6264249889482</v>
      </c>
      <c r="D61" s="31">
        <f>IF(AND(A61&gt;LoanPeriod,A61&lt;=Summary!$B$9),LoanAmount+'Loan-Extra Payments'!ScheduledPayment,0)</f>
        <v>1043.4895229827303</v>
      </c>
      <c r="E61" s="32">
        <f t="shared" si="0"/>
        <v>62.493176363168132</v>
      </c>
      <c r="F61" s="32">
        <f t="shared" si="4"/>
        <v>10775.609124334847</v>
      </c>
    </row>
    <row r="62" spans="1:6" x14ac:dyDescent="0.25">
      <c r="A62" s="29">
        <f t="shared" si="1"/>
        <v>54</v>
      </c>
      <c r="B62" s="30">
        <f t="shared" si="2"/>
        <v>44317</v>
      </c>
      <c r="C62" s="31">
        <f t="shared" si="3"/>
        <v>10775.609124334847</v>
      </c>
      <c r="D62" s="31">
        <f>IF(AND(A62&gt;LoanPeriod,A62&lt;=Summary!$B$9),LoanAmount+'Loan-Extra Payments'!ScheduledPayment,0)</f>
        <v>1043.4895229827303</v>
      </c>
      <c r="E62" s="32">
        <f t="shared" si="0"/>
        <v>68.944742109352546</v>
      </c>
      <c r="F62" s="32">
        <f t="shared" si="4"/>
        <v>11888.04338942693</v>
      </c>
    </row>
    <row r="63" spans="1:6" x14ac:dyDescent="0.25">
      <c r="A63" s="29">
        <f t="shared" si="1"/>
        <v>55</v>
      </c>
      <c r="B63" s="30">
        <f t="shared" si="2"/>
        <v>44348</v>
      </c>
      <c r="C63" s="31">
        <f t="shared" si="3"/>
        <v>11888.04338942693</v>
      </c>
      <c r="D63" s="31">
        <f>IF(AND(A63&gt;LoanPeriod,A63&lt;=Summary!$B$9),LoanAmount+'Loan-Extra Payments'!ScheduledPayment,0)</f>
        <v>1043.4895229827303</v>
      </c>
      <c r="E63" s="32">
        <f t="shared" si="0"/>
        <v>75.433941989056351</v>
      </c>
      <c r="F63" s="32">
        <f t="shared" si="4"/>
        <v>13006.966854398717</v>
      </c>
    </row>
    <row r="64" spans="1:6" x14ac:dyDescent="0.25">
      <c r="A64" s="29">
        <f t="shared" si="1"/>
        <v>56</v>
      </c>
      <c r="B64" s="30">
        <f t="shared" si="2"/>
        <v>44378</v>
      </c>
      <c r="C64" s="31">
        <f t="shared" si="3"/>
        <v>13006.966854398717</v>
      </c>
      <c r="D64" s="31">
        <f>IF(AND(A64&gt;LoanPeriod,A64&lt;=Summary!$B$9),LoanAmount+'Loan-Extra Payments'!ScheduledPayment,0)</f>
        <v>1043.4895229827303</v>
      </c>
      <c r="E64" s="32">
        <f t="shared" si="0"/>
        <v>81.960995534725114</v>
      </c>
      <c r="F64" s="32">
        <f t="shared" si="4"/>
        <v>14132.417372916174</v>
      </c>
    </row>
    <row r="65" spans="1:6" x14ac:dyDescent="0.25">
      <c r="A65" s="29">
        <f t="shared" si="1"/>
        <v>57</v>
      </c>
      <c r="B65" s="30">
        <f t="shared" si="2"/>
        <v>44409</v>
      </c>
      <c r="C65" s="31">
        <f t="shared" si="3"/>
        <v>14132.417372916174</v>
      </c>
      <c r="D65" s="31">
        <f>IF(AND(A65&gt;LoanPeriod,A65&lt;=Summary!$B$9),LoanAmount+'Loan-Extra Payments'!ScheduledPayment,0)</f>
        <v>1043.4895229827303</v>
      </c>
      <c r="E65" s="32">
        <f t="shared" si="0"/>
        <v>88.52612355941028</v>
      </c>
      <c r="F65" s="32">
        <f t="shared" si="4"/>
        <v>15264.433019458314</v>
      </c>
    </row>
    <row r="66" spans="1:6" x14ac:dyDescent="0.25">
      <c r="A66" s="29">
        <f t="shared" si="1"/>
        <v>58</v>
      </c>
      <c r="B66" s="30">
        <f t="shared" si="2"/>
        <v>44440</v>
      </c>
      <c r="C66" s="31">
        <f t="shared" si="3"/>
        <v>15264.433019458314</v>
      </c>
      <c r="D66" s="31">
        <f>IF(AND(A66&gt;LoanPeriod,A66&lt;=Summary!$B$9),LoanAmount+'Loan-Extra Payments'!ScheduledPayment,0)</f>
        <v>1043.4895229827303</v>
      </c>
      <c r="E66" s="32">
        <f t="shared" si="0"/>
        <v>95.129548164239438</v>
      </c>
      <c r="F66" s="32">
        <f t="shared" si="4"/>
        <v>16403.052090605284</v>
      </c>
    </row>
    <row r="67" spans="1:6" x14ac:dyDescent="0.25">
      <c r="A67" s="29">
        <f t="shared" si="1"/>
        <v>59</v>
      </c>
      <c r="B67" s="30">
        <f t="shared" si="2"/>
        <v>44470</v>
      </c>
      <c r="C67" s="31">
        <f t="shared" si="3"/>
        <v>16403.052090605284</v>
      </c>
      <c r="D67" s="31">
        <f>IF(AND(A67&gt;LoanPeriod,A67&lt;=Summary!$B$9),LoanAmount+'Loan-Extra Payments'!ScheduledPayment,0)</f>
        <v>1043.4895229827303</v>
      </c>
      <c r="E67" s="32">
        <f t="shared" si="0"/>
        <v>101.77149274593009</v>
      </c>
      <c r="F67" s="32">
        <f t="shared" si="4"/>
        <v>17548.313106333946</v>
      </c>
    </row>
    <row r="68" spans="1:6" x14ac:dyDescent="0.25">
      <c r="A68" s="29">
        <f t="shared" si="1"/>
        <v>60</v>
      </c>
      <c r="B68" s="30">
        <f t="shared" si="2"/>
        <v>44501</v>
      </c>
      <c r="C68" s="31">
        <f t="shared" si="3"/>
        <v>17548.313106333946</v>
      </c>
      <c r="D68" s="31">
        <f>IF(AND(A68&gt;LoanPeriod,A68&lt;=Summary!$B$9),LoanAmount+'Loan-Extra Payments'!ScheduledPayment,0)</f>
        <v>1043.4895229827303</v>
      </c>
      <c r="E68" s="32">
        <f t="shared" si="0"/>
        <v>108.45218200434729</v>
      </c>
      <c r="F68" s="32">
        <f t="shared" si="4"/>
        <v>18700.254811321025</v>
      </c>
    </row>
    <row r="69" spans="1:6" x14ac:dyDescent="0.25">
      <c r="A69" s="29">
        <f t="shared" si="1"/>
        <v>61</v>
      </c>
      <c r="B69" s="30">
        <f t="shared" si="2"/>
        <v>44531</v>
      </c>
      <c r="C69" s="31">
        <f t="shared" si="3"/>
        <v>18700.254811321025</v>
      </c>
      <c r="D69" s="31">
        <f>IF(AND(A69&gt;LoanPeriod,A69&lt;=Summary!$B$9),LoanAmount+'Loan-Extra Payments'!ScheduledPayment,0)</f>
        <v>1043.4895229827303</v>
      </c>
      <c r="E69" s="32">
        <f t="shared" si="0"/>
        <v>115.17184195010525</v>
      </c>
      <c r="F69" s="32">
        <f t="shared" si="4"/>
        <v>19858.916176253861</v>
      </c>
    </row>
    <row r="70" spans="1:6" x14ac:dyDescent="0.25">
      <c r="A70" s="29">
        <f t="shared" si="1"/>
        <v>62</v>
      </c>
      <c r="B70" s="30">
        <f t="shared" si="2"/>
        <v>44562</v>
      </c>
      <c r="C70" s="31">
        <f t="shared" si="3"/>
        <v>19858.916176253861</v>
      </c>
      <c r="D70" s="31">
        <f>IF(AND(A70&gt;LoanPeriod,A70&lt;=Summary!$B$9),LoanAmount+'Loan-Extra Payments'!ScheduledPayment,0)</f>
        <v>1043.4895229827303</v>
      </c>
      <c r="E70" s="32">
        <f t="shared" si="0"/>
        <v>121.93069991221346</v>
      </c>
      <c r="F70" s="32">
        <f t="shared" si="4"/>
        <v>21024.336399148804</v>
      </c>
    </row>
    <row r="71" spans="1:6" x14ac:dyDescent="0.25">
      <c r="A71" s="29">
        <f t="shared" si="1"/>
        <v>63</v>
      </c>
      <c r="B71" s="30">
        <f t="shared" si="2"/>
        <v>44593</v>
      </c>
      <c r="C71" s="31">
        <f t="shared" si="3"/>
        <v>21024.336399148804</v>
      </c>
      <c r="D71" s="31">
        <f>IF(AND(A71&gt;LoanPeriod,A71&lt;=Summary!$B$9),LoanAmount+'Loan-Extra Payments'!ScheduledPayment,0)</f>
        <v>1043.4895229827303</v>
      </c>
      <c r="E71" s="32">
        <f t="shared" si="0"/>
        <v>128.7289845457673</v>
      </c>
      <c r="F71" s="32">
        <f t="shared" si="4"/>
        <v>22196.554906677302</v>
      </c>
    </row>
    <row r="72" spans="1:6" x14ac:dyDescent="0.25">
      <c r="A72" s="29">
        <f t="shared" si="1"/>
        <v>64</v>
      </c>
      <c r="B72" s="30">
        <f t="shared" si="2"/>
        <v>44621</v>
      </c>
      <c r="C72" s="31">
        <f t="shared" si="3"/>
        <v>22196.554906677302</v>
      </c>
      <c r="D72" s="31">
        <f>IF(AND(A72&gt;LoanPeriod,A72&lt;=Summary!$B$9),LoanAmount+'Loan-Extra Payments'!ScheduledPayment,0)</f>
        <v>1043.4895229827303</v>
      </c>
      <c r="E72" s="32">
        <f t="shared" si="0"/>
        <v>135.56692583968353</v>
      </c>
      <c r="F72" s="32">
        <f t="shared" si="4"/>
        <v>23375.611355499717</v>
      </c>
    </row>
    <row r="73" spans="1:6" x14ac:dyDescent="0.25">
      <c r="A73" s="29">
        <f t="shared" si="1"/>
        <v>65</v>
      </c>
      <c r="B73" s="30">
        <f t="shared" si="2"/>
        <v>44652</v>
      </c>
      <c r="C73" s="31">
        <f t="shared" si="3"/>
        <v>23375.611355499717</v>
      </c>
      <c r="D73" s="31">
        <f>IF(AND(A73&gt;LoanPeriod,A73&lt;=Summary!$B$9),LoanAmount+'Loan-Extra Payments'!ScheduledPayment,0)</f>
        <v>1043.4895229827303</v>
      </c>
      <c r="E73" s="32">
        <f t="shared" ref="E73:E136" si="5">(C73+D73)*(InterestRate/12)</f>
        <v>142.44475512448096</v>
      </c>
      <c r="F73" s="32">
        <f t="shared" si="4"/>
        <v>24561.545633606929</v>
      </c>
    </row>
    <row r="74" spans="1:6" x14ac:dyDescent="0.25">
      <c r="A74" s="29">
        <f t="shared" si="1"/>
        <v>66</v>
      </c>
      <c r="B74" s="30">
        <f t="shared" si="2"/>
        <v>44682</v>
      </c>
      <c r="C74" s="31">
        <f t="shared" si="3"/>
        <v>24561.545633606929</v>
      </c>
      <c r="D74" s="31">
        <f>IF(AND(A74&gt;LoanPeriod,A74&lt;=Summary!$B$9),LoanAmount+'Loan-Extra Payments'!ScheduledPayment,0)</f>
        <v>1043.4895229827303</v>
      </c>
      <c r="E74" s="32">
        <f t="shared" si="5"/>
        <v>149.36270508010637</v>
      </c>
      <c r="F74" s="32">
        <f t="shared" si="4"/>
        <v>25754.397861669768</v>
      </c>
    </row>
    <row r="75" spans="1:6" x14ac:dyDescent="0.25">
      <c r="A75" s="29">
        <f t="shared" ref="A75:A138" si="6">A74+1</f>
        <v>67</v>
      </c>
      <c r="B75" s="30">
        <f t="shared" ref="B75:B138" si="7">EDATE(B74,1)</f>
        <v>44713</v>
      </c>
      <c r="C75" s="31">
        <f t="shared" si="3"/>
        <v>25754.397861669768</v>
      </c>
      <c r="D75" s="31">
        <f>IF(AND(A75&gt;LoanPeriod,A75&lt;=Summary!$B$9),LoanAmount+'Loan-Extra Payments'!ScheduledPayment,0)</f>
        <v>1043.4895229827303</v>
      </c>
      <c r="E75" s="32">
        <f t="shared" si="5"/>
        <v>156.32100974380626</v>
      </c>
      <c r="F75" s="32">
        <f t="shared" si="4"/>
        <v>26954.208394396304</v>
      </c>
    </row>
    <row r="76" spans="1:6" x14ac:dyDescent="0.25">
      <c r="A76" s="29">
        <f t="shared" si="6"/>
        <v>68</v>
      </c>
      <c r="B76" s="30">
        <f t="shared" si="7"/>
        <v>44743</v>
      </c>
      <c r="C76" s="31">
        <f t="shared" ref="C76:C139" si="8">F75</f>
        <v>26954.208394396304</v>
      </c>
      <c r="D76" s="31">
        <f>IF(AND(A76&gt;LoanPeriod,A76&lt;=Summary!$B$9),LoanAmount+'Loan-Extra Payments'!ScheduledPayment,0)</f>
        <v>1043.4895229827303</v>
      </c>
      <c r="E76" s="32">
        <f t="shared" si="5"/>
        <v>163.31990451804438</v>
      </c>
      <c r="F76" s="32">
        <f t="shared" ref="F76:F139" si="9">SUM(C76:E76)</f>
        <v>28161.01782189708</v>
      </c>
    </row>
    <row r="77" spans="1:6" x14ac:dyDescent="0.25">
      <c r="A77" s="29">
        <f t="shared" si="6"/>
        <v>69</v>
      </c>
      <c r="B77" s="30">
        <f t="shared" si="7"/>
        <v>44774</v>
      </c>
      <c r="C77" s="31">
        <f t="shared" si="8"/>
        <v>28161.01782189708</v>
      </c>
      <c r="D77" s="31">
        <f>IF(AND(A77&gt;LoanPeriod,A77&lt;=Summary!$B$9),LoanAmount+'Loan-Extra Payments'!ScheduledPayment,0)</f>
        <v>1043.4895229827303</v>
      </c>
      <c r="E77" s="32">
        <f t="shared" si="5"/>
        <v>170.35962617846556</v>
      </c>
      <c r="F77" s="32">
        <f t="shared" si="9"/>
        <v>29374.866971058276</v>
      </c>
    </row>
    <row r="78" spans="1:6" x14ac:dyDescent="0.25">
      <c r="A78" s="29">
        <f t="shared" si="6"/>
        <v>70</v>
      </c>
      <c r="B78" s="30">
        <f t="shared" si="7"/>
        <v>44805</v>
      </c>
      <c r="C78" s="31">
        <f t="shared" si="8"/>
        <v>29374.866971058276</v>
      </c>
      <c r="D78" s="31">
        <f>IF(AND(A78&gt;LoanPeriod,A78&lt;=Summary!$B$9),LoanAmount+'Loan-Extra Payments'!ScheduledPayment,0)</f>
        <v>1043.4895229827303</v>
      </c>
      <c r="E78" s="32">
        <f t="shared" si="5"/>
        <v>177.44041288190587</v>
      </c>
      <c r="F78" s="32">
        <f t="shared" si="9"/>
        <v>30595.796906922911</v>
      </c>
    </row>
    <row r="79" spans="1:6" x14ac:dyDescent="0.25">
      <c r="A79" s="29">
        <f t="shared" si="6"/>
        <v>71</v>
      </c>
      <c r="B79" s="30">
        <f t="shared" si="7"/>
        <v>44835</v>
      </c>
      <c r="C79" s="31">
        <f t="shared" si="8"/>
        <v>30595.796906922911</v>
      </c>
      <c r="D79" s="31">
        <f>IF(AND(A79&gt;LoanPeriod,A79&lt;=Summary!$B$9),LoanAmount+'Loan-Extra Payments'!ScheduledPayment,0)</f>
        <v>1043.4895229827303</v>
      </c>
      <c r="E79" s="32">
        <f t="shared" si="5"/>
        <v>184.56250417444957</v>
      </c>
      <c r="F79" s="32">
        <f t="shared" si="9"/>
        <v>31823.848934080092</v>
      </c>
    </row>
    <row r="80" spans="1:6" x14ac:dyDescent="0.25">
      <c r="A80" s="29">
        <f t="shared" si="6"/>
        <v>72</v>
      </c>
      <c r="B80" s="30">
        <f t="shared" si="7"/>
        <v>44866</v>
      </c>
      <c r="C80" s="31">
        <f t="shared" si="8"/>
        <v>31823.848934080092</v>
      </c>
      <c r="D80" s="31">
        <f>IF(AND(A80&gt;LoanPeriod,A80&lt;=Summary!$B$9),LoanAmount+'Loan-Extra Payments'!ScheduledPayment,0)</f>
        <v>1043.4895229827303</v>
      </c>
      <c r="E80" s="32">
        <f t="shared" si="5"/>
        <v>191.72614099953313</v>
      </c>
      <c r="F80" s="32">
        <f t="shared" si="9"/>
        <v>33059.064598062352</v>
      </c>
    </row>
    <row r="81" spans="1:6" x14ac:dyDescent="0.25">
      <c r="A81" s="29">
        <f t="shared" si="6"/>
        <v>73</v>
      </c>
      <c r="B81" s="30">
        <f t="shared" si="7"/>
        <v>44896</v>
      </c>
      <c r="C81" s="31">
        <f t="shared" si="8"/>
        <v>33059.064598062352</v>
      </c>
      <c r="D81" s="31">
        <f>IF(AND(A81&gt;LoanPeriod,A81&lt;=Summary!$B$9),LoanAmount+'Loan-Extra Payments'!ScheduledPayment,0)</f>
        <v>1043.4895229827303</v>
      </c>
      <c r="E81" s="32">
        <f t="shared" si="5"/>
        <v>198.93156570609634</v>
      </c>
      <c r="F81" s="32">
        <f t="shared" si="9"/>
        <v>34301.485686751177</v>
      </c>
    </row>
    <row r="82" spans="1:6" x14ac:dyDescent="0.25">
      <c r="A82" s="29">
        <f t="shared" si="6"/>
        <v>74</v>
      </c>
      <c r="B82" s="30">
        <f t="shared" si="7"/>
        <v>44927</v>
      </c>
      <c r="C82" s="31">
        <f t="shared" si="8"/>
        <v>34301.485686751177</v>
      </c>
      <c r="D82" s="31">
        <f>IF(AND(A82&gt;LoanPeriod,A82&lt;=Summary!$B$9),LoanAmount+'Loan-Extra Payments'!ScheduledPayment,0)</f>
        <v>1043.4895229827303</v>
      </c>
      <c r="E82" s="32">
        <f t="shared" si="5"/>
        <v>206.17902205678115</v>
      </c>
      <c r="F82" s="32">
        <f t="shared" si="9"/>
        <v>35551.154231790686</v>
      </c>
    </row>
    <row r="83" spans="1:6" x14ac:dyDescent="0.25">
      <c r="A83" s="29">
        <f t="shared" si="6"/>
        <v>75</v>
      </c>
      <c r="B83" s="30">
        <f t="shared" si="7"/>
        <v>44958</v>
      </c>
      <c r="C83" s="31">
        <f t="shared" si="8"/>
        <v>35551.154231790686</v>
      </c>
      <c r="D83" s="31">
        <f>IF(AND(A83&gt;LoanPeriod,A83&lt;=Summary!$B$9),LoanAmount+'Loan-Extra Payments'!ScheduledPayment,0)</f>
        <v>1043.4895229827303</v>
      </c>
      <c r="E83" s="32">
        <f t="shared" si="5"/>
        <v>213.46875523617828</v>
      </c>
      <c r="F83" s="32">
        <f t="shared" si="9"/>
        <v>36808.112510009596</v>
      </c>
    </row>
    <row r="84" spans="1:6" x14ac:dyDescent="0.25">
      <c r="A84" s="29">
        <f t="shared" si="6"/>
        <v>76</v>
      </c>
      <c r="B84" s="30">
        <f t="shared" si="7"/>
        <v>44986</v>
      </c>
      <c r="C84" s="31">
        <f t="shared" si="8"/>
        <v>36808.112510009596</v>
      </c>
      <c r="D84" s="31">
        <f>IF(AND(A84&gt;LoanPeriod,A84&lt;=Summary!$B$9),LoanAmount+'Loan-Extra Payments'!ScheduledPayment,0)</f>
        <v>1043.4895229827303</v>
      </c>
      <c r="E84" s="32">
        <f t="shared" si="5"/>
        <v>220.80101185912193</v>
      </c>
      <c r="F84" s="32">
        <f t="shared" si="9"/>
        <v>38072.403044851446</v>
      </c>
    </row>
    <row r="85" spans="1:6" x14ac:dyDescent="0.25">
      <c r="A85" s="29">
        <f t="shared" si="6"/>
        <v>77</v>
      </c>
      <c r="B85" s="30">
        <f t="shared" si="7"/>
        <v>45017</v>
      </c>
      <c r="C85" s="31">
        <f t="shared" si="8"/>
        <v>38072.403044851446</v>
      </c>
      <c r="D85" s="31">
        <f>IF(AND(A85&gt;LoanPeriod,A85&lt;=Summary!$B$9),LoanAmount+'Loan-Extra Payments'!ScheduledPayment,0)</f>
        <v>1043.4895229827303</v>
      </c>
      <c r="E85" s="32">
        <f t="shared" si="5"/>
        <v>228.17603997903271</v>
      </c>
      <c r="F85" s="32">
        <f t="shared" si="9"/>
        <v>39344.068607813206</v>
      </c>
    </row>
    <row r="86" spans="1:6" x14ac:dyDescent="0.25">
      <c r="A86" s="29">
        <f t="shared" si="6"/>
        <v>78</v>
      </c>
      <c r="B86" s="30">
        <f t="shared" si="7"/>
        <v>45047</v>
      </c>
      <c r="C86" s="31">
        <f t="shared" si="8"/>
        <v>39344.068607813206</v>
      </c>
      <c r="D86" s="31">
        <f>IF(AND(A86&gt;LoanPeriod,A86&lt;=Summary!$B$9),LoanAmount+'Loan-Extra Payments'!ScheduledPayment,0)</f>
        <v>1043.4895229827303</v>
      </c>
      <c r="E86" s="32">
        <f t="shared" si="5"/>
        <v>235.59408909630963</v>
      </c>
      <c r="F86" s="32">
        <f t="shared" si="9"/>
        <v>40623.152219892247</v>
      </c>
    </row>
    <row r="87" spans="1:6" x14ac:dyDescent="0.25">
      <c r="A87" s="29">
        <f t="shared" si="6"/>
        <v>79</v>
      </c>
      <c r="B87" s="30">
        <f t="shared" si="7"/>
        <v>45078</v>
      </c>
      <c r="C87" s="31">
        <f t="shared" si="8"/>
        <v>40623.152219892247</v>
      </c>
      <c r="D87" s="31">
        <f>IF(AND(A87&gt;LoanPeriod,A87&lt;=Summary!$B$9),LoanAmount+'Loan-Extra Payments'!ScheduledPayment,0)</f>
        <v>1043.4895229827303</v>
      </c>
      <c r="E87" s="32">
        <f t="shared" si="5"/>
        <v>243.05541016677071</v>
      </c>
      <c r="F87" s="32">
        <f t="shared" si="9"/>
        <v>41909.69715304175</v>
      </c>
    </row>
    <row r="88" spans="1:6" x14ac:dyDescent="0.25">
      <c r="A88" s="29">
        <f t="shared" si="6"/>
        <v>80</v>
      </c>
      <c r="B88" s="30">
        <f t="shared" si="7"/>
        <v>45108</v>
      </c>
      <c r="C88" s="31">
        <f t="shared" si="8"/>
        <v>41909.69715304175</v>
      </c>
      <c r="D88" s="31">
        <f>IF(AND(A88&gt;LoanPeriod,A88&lt;=Summary!$B$9),LoanAmount+'Loan-Extra Payments'!ScheduledPayment,0)</f>
        <v>1043.4895229827303</v>
      </c>
      <c r="E88" s="32">
        <f t="shared" si="5"/>
        <v>250.56025561014283</v>
      </c>
      <c r="F88" s="32">
        <f t="shared" si="9"/>
        <v>43203.746931634625</v>
      </c>
    </row>
    <row r="89" spans="1:6" x14ac:dyDescent="0.25">
      <c r="A89" s="29">
        <f t="shared" si="6"/>
        <v>81</v>
      </c>
      <c r="B89" s="30">
        <f t="shared" si="7"/>
        <v>45139</v>
      </c>
      <c r="C89" s="31">
        <f t="shared" si="8"/>
        <v>43203.746931634625</v>
      </c>
      <c r="D89" s="31">
        <f>IF(AND(A89&gt;LoanPeriod,A89&lt;=Summary!$B$9),LoanAmount+'Loan-Extra Payments'!ScheduledPayment,0)</f>
        <v>1043.4895229827303</v>
      </c>
      <c r="E89" s="32">
        <f t="shared" si="5"/>
        <v>258.10887931860128</v>
      </c>
      <c r="F89" s="32">
        <f t="shared" si="9"/>
        <v>44505.345333935955</v>
      </c>
    </row>
    <row r="90" spans="1:6" x14ac:dyDescent="0.25">
      <c r="A90" s="29">
        <f t="shared" si="6"/>
        <v>82</v>
      </c>
      <c r="B90" s="30">
        <f t="shared" si="7"/>
        <v>45170</v>
      </c>
      <c r="C90" s="31">
        <f t="shared" si="8"/>
        <v>44505.345333935955</v>
      </c>
      <c r="D90" s="31">
        <f>IF(AND(A90&gt;LoanPeriod,A90&lt;=Summary!$B$9),LoanAmount+'Loan-Extra Payments'!ScheduledPayment,0)</f>
        <v>1043.4895229827303</v>
      </c>
      <c r="E90" s="32">
        <f t="shared" si="5"/>
        <v>265.70153666535901</v>
      </c>
      <c r="F90" s="32">
        <f t="shared" si="9"/>
        <v>45814.536393584043</v>
      </c>
    </row>
    <row r="91" spans="1:6" x14ac:dyDescent="0.25">
      <c r="A91" s="29">
        <f t="shared" si="6"/>
        <v>83</v>
      </c>
      <c r="B91" s="30">
        <f t="shared" si="7"/>
        <v>45200</v>
      </c>
      <c r="C91" s="31">
        <f t="shared" si="8"/>
        <v>45814.536393584043</v>
      </c>
      <c r="D91" s="31">
        <f>IF(AND(A91&gt;LoanPeriod,A91&lt;=Summary!$B$9),LoanAmount+'Loan-Extra Payments'!ScheduledPayment,0)</f>
        <v>1043.4895229827303</v>
      </c>
      <c r="E91" s="32">
        <f t="shared" si="5"/>
        <v>273.33848451330618</v>
      </c>
      <c r="F91" s="32">
        <f t="shared" si="9"/>
        <v>47131.364401080078</v>
      </c>
    </row>
    <row r="92" spans="1:6" x14ac:dyDescent="0.25">
      <c r="A92" s="29">
        <f t="shared" si="6"/>
        <v>84</v>
      </c>
      <c r="B92" s="30">
        <f t="shared" si="7"/>
        <v>45231</v>
      </c>
      <c r="C92" s="31">
        <f t="shared" si="8"/>
        <v>47131.364401080078</v>
      </c>
      <c r="D92" s="31">
        <f>IF(AND(A92&gt;LoanPeriod,A92&lt;=Summary!$B$9),LoanAmount+'Loan-Extra Payments'!ScheduledPayment,0)</f>
        <v>1043.4895229827303</v>
      </c>
      <c r="E92" s="32">
        <f t="shared" si="5"/>
        <v>281.01998122369974</v>
      </c>
      <c r="F92" s="32">
        <f t="shared" si="9"/>
        <v>48455.873905286506</v>
      </c>
    </row>
    <row r="93" spans="1:6" x14ac:dyDescent="0.25">
      <c r="A93" s="29">
        <f t="shared" si="6"/>
        <v>85</v>
      </c>
      <c r="B93" s="30">
        <f t="shared" si="7"/>
        <v>45261</v>
      </c>
      <c r="C93" s="31">
        <f t="shared" si="8"/>
        <v>48455.873905286506</v>
      </c>
      <c r="D93" s="31">
        <f>IF(AND(A93&gt;LoanPeriod,A93&lt;=Summary!$B$9),LoanAmount+'Loan-Extra Payments'!ScheduledPayment,0)</f>
        <v>1043.4895229827303</v>
      </c>
      <c r="E93" s="32">
        <f t="shared" si="5"/>
        <v>288.74628666490389</v>
      </c>
      <c r="F93" s="32">
        <f t="shared" si="9"/>
        <v>49788.109714934137</v>
      </c>
    </row>
    <row r="94" spans="1:6" x14ac:dyDescent="0.25">
      <c r="A94" s="29">
        <f t="shared" si="6"/>
        <v>86</v>
      </c>
      <c r="B94" s="30">
        <f t="shared" si="7"/>
        <v>45292</v>
      </c>
      <c r="C94" s="31">
        <f t="shared" si="8"/>
        <v>49788.109714934137</v>
      </c>
      <c r="D94" s="31">
        <f>IF(AND(A94&gt;LoanPeriod,A94&lt;=Summary!$B$9),LoanAmount+'Loan-Extra Payments'!ScheduledPayment,0)</f>
        <v>1043.4895229827303</v>
      </c>
      <c r="E94" s="32">
        <f t="shared" si="5"/>
        <v>296.51766222118175</v>
      </c>
      <c r="F94" s="32">
        <f t="shared" si="9"/>
        <v>51128.116900138048</v>
      </c>
    </row>
    <row r="95" spans="1:6" x14ac:dyDescent="0.25">
      <c r="A95" s="29">
        <f t="shared" si="6"/>
        <v>87</v>
      </c>
      <c r="B95" s="30">
        <f t="shared" si="7"/>
        <v>45323</v>
      </c>
      <c r="C95" s="31">
        <f t="shared" si="8"/>
        <v>51128.116900138048</v>
      </c>
      <c r="D95" s="31">
        <f>IF(AND(A95&gt;LoanPeriod,A95&lt;=Summary!$B$9),LoanAmount+'Loan-Extra Payments'!ScheduledPayment,0)</f>
        <v>1043.4895229827303</v>
      </c>
      <c r="E95" s="32">
        <f t="shared" si="5"/>
        <v>304.33437080153789</v>
      </c>
      <c r="F95" s="32">
        <f t="shared" si="9"/>
        <v>52475.940793922317</v>
      </c>
    </row>
    <row r="96" spans="1:6" x14ac:dyDescent="0.25">
      <c r="A96" s="29">
        <f t="shared" si="6"/>
        <v>88</v>
      </c>
      <c r="B96" s="30">
        <f t="shared" si="7"/>
        <v>45352</v>
      </c>
      <c r="C96" s="31">
        <f t="shared" si="8"/>
        <v>52475.940793922317</v>
      </c>
      <c r="D96" s="31">
        <f>IF(AND(A96&gt;LoanPeriod,A96&lt;=Summary!$B$9),LoanAmount+'Loan-Extra Payments'!ScheduledPayment,0)</f>
        <v>1043.4895229827303</v>
      </c>
      <c r="E96" s="32">
        <f t="shared" si="5"/>
        <v>312.19667684861281</v>
      </c>
      <c r="F96" s="32">
        <f t="shared" si="9"/>
        <v>53831.626993753664</v>
      </c>
    </row>
    <row r="97" spans="1:6" x14ac:dyDescent="0.25">
      <c r="A97" s="29">
        <f t="shared" si="6"/>
        <v>89</v>
      </c>
      <c r="B97" s="30">
        <f t="shared" si="7"/>
        <v>45383</v>
      </c>
      <c r="C97" s="31">
        <f t="shared" si="8"/>
        <v>53831.626993753664</v>
      </c>
      <c r="D97" s="31">
        <f>IF(AND(A97&gt;LoanPeriod,A97&lt;=Summary!$B$9),LoanAmount+'Loan-Extra Payments'!ScheduledPayment,0)</f>
        <v>1043.4895229827303</v>
      </c>
      <c r="E97" s="32">
        <f t="shared" si="5"/>
        <v>320.10484634762901</v>
      </c>
      <c r="F97" s="32">
        <f t="shared" si="9"/>
        <v>55195.22136308402</v>
      </c>
    </row>
    <row r="98" spans="1:6" x14ac:dyDescent="0.25">
      <c r="A98" s="29">
        <f t="shared" si="6"/>
        <v>90</v>
      </c>
      <c r="B98" s="30">
        <f t="shared" si="7"/>
        <v>45413</v>
      </c>
      <c r="C98" s="31">
        <f t="shared" si="8"/>
        <v>55195.22136308402</v>
      </c>
      <c r="D98" s="31">
        <f>IF(AND(A98&gt;LoanPeriod,A98&lt;=Summary!$B$9),LoanAmount+'Loan-Extra Payments'!ScheduledPayment,0)</f>
        <v>1043.4895229827303</v>
      </c>
      <c r="E98" s="32">
        <f t="shared" si="5"/>
        <v>328.05914683538941</v>
      </c>
      <c r="F98" s="32">
        <f t="shared" si="9"/>
        <v>56566.770032902139</v>
      </c>
    </row>
    <row r="99" spans="1:6" x14ac:dyDescent="0.25">
      <c r="A99" s="29">
        <f t="shared" si="6"/>
        <v>91</v>
      </c>
      <c r="B99" s="30">
        <f t="shared" si="7"/>
        <v>45444</v>
      </c>
      <c r="C99" s="31">
        <f t="shared" si="8"/>
        <v>56566.770032902139</v>
      </c>
      <c r="D99" s="31">
        <f>IF(AND(A99&gt;LoanPeriod,A99&lt;=Summary!$B$9),LoanAmount+'Loan-Extra Payments'!ScheduledPayment,0)</f>
        <v>1043.4895229827303</v>
      </c>
      <c r="E99" s="32">
        <f t="shared" si="5"/>
        <v>336.05984740932843</v>
      </c>
      <c r="F99" s="32">
        <f t="shared" si="9"/>
        <v>57946.319403294197</v>
      </c>
    </row>
    <row r="100" spans="1:6" x14ac:dyDescent="0.25">
      <c r="A100" s="29">
        <f t="shared" si="6"/>
        <v>92</v>
      </c>
      <c r="B100" s="30">
        <f t="shared" si="7"/>
        <v>45474</v>
      </c>
      <c r="C100" s="31">
        <f t="shared" si="8"/>
        <v>57946.319403294197</v>
      </c>
      <c r="D100" s="31">
        <f>IF(AND(A100&gt;LoanPeriod,A100&lt;=Summary!$B$9),LoanAmount+'Loan-Extra Payments'!ScheduledPayment,0)</f>
        <v>1043.4895229827303</v>
      </c>
      <c r="E100" s="32">
        <f t="shared" si="5"/>
        <v>344.10721873661544</v>
      </c>
      <c r="F100" s="32">
        <f t="shared" si="9"/>
        <v>59333.916145013543</v>
      </c>
    </row>
    <row r="101" spans="1:6" x14ac:dyDescent="0.25">
      <c r="A101" s="29">
        <f t="shared" si="6"/>
        <v>93</v>
      </c>
      <c r="B101" s="30">
        <f t="shared" si="7"/>
        <v>45505</v>
      </c>
      <c r="C101" s="31">
        <f t="shared" si="8"/>
        <v>59333.916145013543</v>
      </c>
      <c r="D101" s="31">
        <f>IF(AND(A101&gt;LoanPeriod,A101&lt;=Summary!$B$9),LoanAmount+'Loan-Extra Payments'!ScheduledPayment,0)</f>
        <v>0</v>
      </c>
      <c r="E101" s="32">
        <f t="shared" si="5"/>
        <v>346.11451084591238</v>
      </c>
      <c r="F101" s="32">
        <f t="shared" si="9"/>
        <v>59680.030655859453</v>
      </c>
    </row>
    <row r="102" spans="1:6" x14ac:dyDescent="0.25">
      <c r="A102" s="29">
        <f t="shared" si="6"/>
        <v>94</v>
      </c>
      <c r="B102" s="30">
        <f t="shared" si="7"/>
        <v>45536</v>
      </c>
      <c r="C102" s="31">
        <f t="shared" si="8"/>
        <v>59680.030655859453</v>
      </c>
      <c r="D102" s="31">
        <f>IF(AND(A102&gt;LoanPeriod,A102&lt;=Summary!$B$9),LoanAmount+'Loan-Extra Payments'!ScheduledPayment,0)</f>
        <v>0</v>
      </c>
      <c r="E102" s="32">
        <f t="shared" si="5"/>
        <v>348.13351215918016</v>
      </c>
      <c r="F102" s="32">
        <f t="shared" si="9"/>
        <v>60028.164168018637</v>
      </c>
    </row>
    <row r="103" spans="1:6" x14ac:dyDescent="0.25">
      <c r="A103" s="29">
        <f t="shared" si="6"/>
        <v>95</v>
      </c>
      <c r="B103" s="30">
        <f t="shared" si="7"/>
        <v>45566</v>
      </c>
      <c r="C103" s="31">
        <f t="shared" si="8"/>
        <v>60028.164168018637</v>
      </c>
      <c r="D103" s="31">
        <f>IF(AND(A103&gt;LoanPeriod,A103&lt;=Summary!$B$9),LoanAmount+'Loan-Extra Payments'!ScheduledPayment,0)</f>
        <v>0</v>
      </c>
      <c r="E103" s="32">
        <f t="shared" si="5"/>
        <v>350.16429098010872</v>
      </c>
      <c r="F103" s="32">
        <f t="shared" si="9"/>
        <v>60378.328458998745</v>
      </c>
    </row>
    <row r="104" spans="1:6" x14ac:dyDescent="0.25">
      <c r="A104" s="29">
        <f t="shared" si="6"/>
        <v>96</v>
      </c>
      <c r="B104" s="30">
        <f t="shared" si="7"/>
        <v>45597</v>
      </c>
      <c r="C104" s="31">
        <f t="shared" si="8"/>
        <v>60378.328458998745</v>
      </c>
      <c r="D104" s="31">
        <f>IF(AND(A104&gt;LoanPeriod,A104&lt;=Summary!$B$9),LoanAmount+'Loan-Extra Payments'!ScheduledPayment,0)</f>
        <v>0</v>
      </c>
      <c r="E104" s="32">
        <f t="shared" si="5"/>
        <v>352.20691601082603</v>
      </c>
      <c r="F104" s="32">
        <f t="shared" si="9"/>
        <v>60730.535375009575</v>
      </c>
    </row>
    <row r="105" spans="1:6" x14ac:dyDescent="0.25">
      <c r="A105" s="29">
        <f t="shared" si="6"/>
        <v>97</v>
      </c>
      <c r="B105" s="30">
        <f t="shared" si="7"/>
        <v>45627</v>
      </c>
      <c r="C105" s="31">
        <f t="shared" si="8"/>
        <v>60730.535375009575</v>
      </c>
      <c r="D105" s="31">
        <f>IF(AND(A105&gt;LoanPeriod,A105&lt;=Summary!$B$9),LoanAmount+'Loan-Extra Payments'!ScheduledPayment,0)</f>
        <v>0</v>
      </c>
      <c r="E105" s="32">
        <f t="shared" si="5"/>
        <v>354.26145635422256</v>
      </c>
      <c r="F105" s="32">
        <f t="shared" si="9"/>
        <v>61084.796831363798</v>
      </c>
    </row>
    <row r="106" spans="1:6" x14ac:dyDescent="0.25">
      <c r="A106" s="29">
        <f t="shared" si="6"/>
        <v>98</v>
      </c>
      <c r="B106" s="30">
        <f t="shared" si="7"/>
        <v>45658</v>
      </c>
      <c r="C106" s="31">
        <f t="shared" si="8"/>
        <v>61084.796831363798</v>
      </c>
      <c r="D106" s="31">
        <f>IF(AND(A106&gt;LoanPeriod,A106&lt;=Summary!$B$9),LoanAmount+'Loan-Extra Payments'!ScheduledPayment,0)</f>
        <v>0</v>
      </c>
      <c r="E106" s="32">
        <f t="shared" si="5"/>
        <v>356.32798151628884</v>
      </c>
      <c r="F106" s="32">
        <f t="shared" si="9"/>
        <v>61441.124812880087</v>
      </c>
    </row>
    <row r="107" spans="1:6" x14ac:dyDescent="0.25">
      <c r="A107" s="29">
        <f t="shared" si="6"/>
        <v>99</v>
      </c>
      <c r="B107" s="30">
        <f t="shared" si="7"/>
        <v>45689</v>
      </c>
      <c r="C107" s="31">
        <f t="shared" si="8"/>
        <v>61441.124812880087</v>
      </c>
      <c r="D107" s="31">
        <f>IF(AND(A107&gt;LoanPeriod,A107&lt;=Summary!$B$9),LoanAmount+'Loan-Extra Payments'!ScheduledPayment,0)</f>
        <v>0</v>
      </c>
      <c r="E107" s="32">
        <f t="shared" si="5"/>
        <v>358.40656140846721</v>
      </c>
      <c r="F107" s="32">
        <f t="shared" si="9"/>
        <v>61799.531374288556</v>
      </c>
    </row>
    <row r="108" spans="1:6" x14ac:dyDescent="0.25">
      <c r="A108" s="29">
        <f t="shared" si="6"/>
        <v>100</v>
      </c>
      <c r="B108" s="30">
        <f t="shared" si="7"/>
        <v>45717</v>
      </c>
      <c r="C108" s="31">
        <f t="shared" si="8"/>
        <v>61799.531374288556</v>
      </c>
      <c r="D108" s="31">
        <f>IF(AND(A108&gt;LoanPeriod,A108&lt;=Summary!$B$9),LoanAmount+'Loan-Extra Payments'!ScheduledPayment,0)</f>
        <v>0</v>
      </c>
      <c r="E108" s="32">
        <f t="shared" si="5"/>
        <v>360.49726635001662</v>
      </c>
      <c r="F108" s="32">
        <f t="shared" si="9"/>
        <v>62160.028640638571</v>
      </c>
    </row>
    <row r="109" spans="1:6" x14ac:dyDescent="0.25">
      <c r="A109" s="29">
        <f t="shared" si="6"/>
        <v>101</v>
      </c>
      <c r="B109" s="30">
        <f t="shared" si="7"/>
        <v>45748</v>
      </c>
      <c r="C109" s="31">
        <f t="shared" si="8"/>
        <v>62160.028640638571</v>
      </c>
      <c r="D109" s="31">
        <f>IF(AND(A109&gt;LoanPeriod,A109&lt;=Summary!$B$9),LoanAmount+'Loan-Extra Payments'!ScheduledPayment,0)</f>
        <v>0</v>
      </c>
      <c r="E109" s="32">
        <f t="shared" si="5"/>
        <v>362.60016707039171</v>
      </c>
      <c r="F109" s="32">
        <f t="shared" si="9"/>
        <v>62522.628807708963</v>
      </c>
    </row>
    <row r="110" spans="1:6" x14ac:dyDescent="0.25">
      <c r="A110" s="29">
        <f t="shared" si="6"/>
        <v>102</v>
      </c>
      <c r="B110" s="30">
        <f t="shared" si="7"/>
        <v>45778</v>
      </c>
      <c r="C110" s="31">
        <f t="shared" si="8"/>
        <v>62522.628807708963</v>
      </c>
      <c r="D110" s="31">
        <f>IF(AND(A110&gt;LoanPeriod,A110&lt;=Summary!$B$9),LoanAmount+'Loan-Extra Payments'!ScheduledPayment,0)</f>
        <v>0</v>
      </c>
      <c r="E110" s="32">
        <f t="shared" si="5"/>
        <v>364.71533471163565</v>
      </c>
      <c r="F110" s="32">
        <f t="shared" si="9"/>
        <v>62887.344142420596</v>
      </c>
    </row>
    <row r="111" spans="1:6" x14ac:dyDescent="0.25">
      <c r="A111" s="29">
        <f t="shared" si="6"/>
        <v>103</v>
      </c>
      <c r="B111" s="30">
        <f t="shared" si="7"/>
        <v>45809</v>
      </c>
      <c r="C111" s="31">
        <f t="shared" si="8"/>
        <v>62887.344142420596</v>
      </c>
      <c r="D111" s="31">
        <f>IF(AND(A111&gt;LoanPeriod,A111&lt;=Summary!$B$9),LoanAmount+'Loan-Extra Payments'!ScheduledPayment,0)</f>
        <v>0</v>
      </c>
      <c r="E111" s="32">
        <f t="shared" si="5"/>
        <v>366.84284083078683</v>
      </c>
      <c r="F111" s="32">
        <f t="shared" si="9"/>
        <v>63254.186983251384</v>
      </c>
    </row>
    <row r="112" spans="1:6" x14ac:dyDescent="0.25">
      <c r="A112" s="29">
        <f t="shared" si="6"/>
        <v>104</v>
      </c>
      <c r="B112" s="30">
        <f t="shared" si="7"/>
        <v>45839</v>
      </c>
      <c r="C112" s="31">
        <f t="shared" si="8"/>
        <v>63254.186983251384</v>
      </c>
      <c r="D112" s="31">
        <f>IF(AND(A112&gt;LoanPeriod,A112&lt;=Summary!$B$9),LoanAmount+'Loan-Extra Payments'!ScheduledPayment,0)</f>
        <v>0</v>
      </c>
      <c r="E112" s="32">
        <f t="shared" si="5"/>
        <v>368.98275740229974</v>
      </c>
      <c r="F112" s="32">
        <f t="shared" si="9"/>
        <v>63623.169740653684</v>
      </c>
    </row>
    <row r="113" spans="1:6" x14ac:dyDescent="0.25">
      <c r="A113" s="29">
        <f t="shared" si="6"/>
        <v>105</v>
      </c>
      <c r="B113" s="30">
        <f t="shared" si="7"/>
        <v>45870</v>
      </c>
      <c r="C113" s="31">
        <f t="shared" si="8"/>
        <v>63623.169740653684</v>
      </c>
      <c r="D113" s="31">
        <f>IF(AND(A113&gt;LoanPeriod,A113&lt;=Summary!$B$9),LoanAmount+'Loan-Extra Payments'!ScheduledPayment,0)</f>
        <v>0</v>
      </c>
      <c r="E113" s="32">
        <f t="shared" si="5"/>
        <v>371.13515682047984</v>
      </c>
      <c r="F113" s="32">
        <f t="shared" si="9"/>
        <v>63994.304897474161</v>
      </c>
    </row>
    <row r="114" spans="1:6" x14ac:dyDescent="0.25">
      <c r="A114" s="29">
        <f t="shared" si="6"/>
        <v>106</v>
      </c>
      <c r="B114" s="30">
        <f t="shared" si="7"/>
        <v>45901</v>
      </c>
      <c r="C114" s="31">
        <f t="shared" si="8"/>
        <v>63994.304897474161</v>
      </c>
      <c r="D114" s="31">
        <f>IF(AND(A114&gt;LoanPeriod,A114&lt;=Summary!$B$9),LoanAmount+'Loan-Extra Payments'!ScheduledPayment,0)</f>
        <v>0</v>
      </c>
      <c r="E114" s="32">
        <f t="shared" si="5"/>
        <v>373.30011190193261</v>
      </c>
      <c r="F114" s="32">
        <f t="shared" si="9"/>
        <v>64367.605009376093</v>
      </c>
    </row>
    <row r="115" spans="1:6" x14ac:dyDescent="0.25">
      <c r="A115" s="29">
        <f t="shared" si="6"/>
        <v>107</v>
      </c>
      <c r="B115" s="30">
        <f t="shared" si="7"/>
        <v>45931</v>
      </c>
      <c r="C115" s="31">
        <f t="shared" si="8"/>
        <v>64367.605009376093</v>
      </c>
      <c r="D115" s="31">
        <f>IF(AND(A115&gt;LoanPeriod,A115&lt;=Summary!$B$9),LoanAmount+'Loan-Extra Payments'!ScheduledPayment,0)</f>
        <v>0</v>
      </c>
      <c r="E115" s="32">
        <f t="shared" si="5"/>
        <v>375.47769588802726</v>
      </c>
      <c r="F115" s="32">
        <f t="shared" si="9"/>
        <v>64743.082705264118</v>
      </c>
    </row>
    <row r="116" spans="1:6" x14ac:dyDescent="0.25">
      <c r="A116" s="29">
        <f t="shared" si="6"/>
        <v>108</v>
      </c>
      <c r="B116" s="30">
        <f t="shared" si="7"/>
        <v>45962</v>
      </c>
      <c r="C116" s="31">
        <f t="shared" si="8"/>
        <v>64743.082705264118</v>
      </c>
      <c r="D116" s="31">
        <f>IF(AND(A116&gt;LoanPeriod,A116&lt;=Summary!$B$9),LoanAmount+'Loan-Extra Payments'!ScheduledPayment,0)</f>
        <v>0</v>
      </c>
      <c r="E116" s="32">
        <f t="shared" si="5"/>
        <v>377.66798244737402</v>
      </c>
      <c r="F116" s="32">
        <f t="shared" si="9"/>
        <v>65120.750687711494</v>
      </c>
    </row>
    <row r="117" spans="1:6" x14ac:dyDescent="0.25">
      <c r="A117" s="29">
        <f t="shared" si="6"/>
        <v>109</v>
      </c>
      <c r="B117" s="30">
        <f t="shared" si="7"/>
        <v>45992</v>
      </c>
      <c r="C117" s="31">
        <f t="shared" si="8"/>
        <v>65120.750687711494</v>
      </c>
      <c r="D117" s="31">
        <f>IF(AND(A117&gt;LoanPeriod,A117&lt;=Summary!$B$9),LoanAmount+'Loan-Extra Payments'!ScheduledPayment,0)</f>
        <v>0</v>
      </c>
      <c r="E117" s="32">
        <f t="shared" si="5"/>
        <v>379.87104567831705</v>
      </c>
      <c r="F117" s="32">
        <f t="shared" si="9"/>
        <v>65500.621733389809</v>
      </c>
    </row>
    <row r="118" spans="1:6" x14ac:dyDescent="0.25">
      <c r="A118" s="29">
        <f t="shared" si="6"/>
        <v>110</v>
      </c>
      <c r="B118" s="30">
        <f t="shared" si="7"/>
        <v>46023</v>
      </c>
      <c r="C118" s="31">
        <f t="shared" si="8"/>
        <v>65500.621733389809</v>
      </c>
      <c r="D118" s="31">
        <f>IF(AND(A118&gt;LoanPeriod,A118&lt;=Summary!$B$9),LoanAmount+'Loan-Extra Payments'!ScheduledPayment,0)</f>
        <v>0</v>
      </c>
      <c r="E118" s="32">
        <f t="shared" si="5"/>
        <v>382.08696011144059</v>
      </c>
      <c r="F118" s="32">
        <f t="shared" si="9"/>
        <v>65882.708693501248</v>
      </c>
    </row>
    <row r="119" spans="1:6" x14ac:dyDescent="0.25">
      <c r="A119" s="29">
        <f t="shared" si="6"/>
        <v>111</v>
      </c>
      <c r="B119" s="30">
        <f t="shared" si="7"/>
        <v>46054</v>
      </c>
      <c r="C119" s="31">
        <f t="shared" si="8"/>
        <v>65882.708693501248</v>
      </c>
      <c r="D119" s="31">
        <f>IF(AND(A119&gt;LoanPeriod,A119&lt;=Summary!$B$9),LoanAmount+'Loan-Extra Payments'!ScheduledPayment,0)</f>
        <v>0</v>
      </c>
      <c r="E119" s="32">
        <f t="shared" si="5"/>
        <v>384.31580071209061</v>
      </c>
      <c r="F119" s="32">
        <f t="shared" si="9"/>
        <v>66267.024494213343</v>
      </c>
    </row>
    <row r="120" spans="1:6" x14ac:dyDescent="0.25">
      <c r="A120" s="29">
        <f t="shared" si="6"/>
        <v>112</v>
      </c>
      <c r="B120" s="30">
        <f t="shared" si="7"/>
        <v>46082</v>
      </c>
      <c r="C120" s="31">
        <f t="shared" si="8"/>
        <v>66267.024494213343</v>
      </c>
      <c r="D120" s="31">
        <f>IF(AND(A120&gt;LoanPeriod,A120&lt;=Summary!$B$9),LoanAmount+'Loan-Extra Payments'!ScheduledPayment,0)</f>
        <v>0</v>
      </c>
      <c r="E120" s="32">
        <f t="shared" si="5"/>
        <v>386.55764288291118</v>
      </c>
      <c r="F120" s="32">
        <f t="shared" si="9"/>
        <v>66653.582137096251</v>
      </c>
    </row>
    <row r="121" spans="1:6" x14ac:dyDescent="0.25">
      <c r="A121" s="29">
        <f t="shared" si="6"/>
        <v>113</v>
      </c>
      <c r="B121" s="30">
        <f t="shared" si="7"/>
        <v>46113</v>
      </c>
      <c r="C121" s="31">
        <f t="shared" si="8"/>
        <v>66653.582137096251</v>
      </c>
      <c r="D121" s="31">
        <f>IF(AND(A121&gt;LoanPeriod,A121&lt;=Summary!$B$9),LoanAmount+'Loan-Extra Payments'!ScheduledPayment,0)</f>
        <v>0</v>
      </c>
      <c r="E121" s="32">
        <f t="shared" si="5"/>
        <v>388.81256246639481</v>
      </c>
      <c r="F121" s="32">
        <f t="shared" si="9"/>
        <v>67042.394699562647</v>
      </c>
    </row>
    <row r="122" spans="1:6" x14ac:dyDescent="0.25">
      <c r="A122" s="29">
        <f t="shared" si="6"/>
        <v>114</v>
      </c>
      <c r="B122" s="30">
        <f t="shared" si="7"/>
        <v>46143</v>
      </c>
      <c r="C122" s="31">
        <f t="shared" si="8"/>
        <v>67042.394699562647</v>
      </c>
      <c r="D122" s="31">
        <f>IF(AND(A122&gt;LoanPeriod,A122&lt;=Summary!$B$9),LoanAmount+'Loan-Extra Payments'!ScheduledPayment,0)</f>
        <v>0</v>
      </c>
      <c r="E122" s="32">
        <f t="shared" si="5"/>
        <v>391.08063574744881</v>
      </c>
      <c r="F122" s="32">
        <f t="shared" si="9"/>
        <v>67433.475335310097</v>
      </c>
    </row>
    <row r="123" spans="1:6" x14ac:dyDescent="0.25">
      <c r="A123" s="29">
        <f t="shared" si="6"/>
        <v>115</v>
      </c>
      <c r="B123" s="30">
        <f t="shared" si="7"/>
        <v>46174</v>
      </c>
      <c r="C123" s="31">
        <f t="shared" si="8"/>
        <v>67433.475335310097</v>
      </c>
      <c r="D123" s="31">
        <f>IF(AND(A123&gt;LoanPeriod,A123&lt;=Summary!$B$9),LoanAmount+'Loan-Extra Payments'!ScheduledPayment,0)</f>
        <v>0</v>
      </c>
      <c r="E123" s="32">
        <f t="shared" si="5"/>
        <v>393.36193945597557</v>
      </c>
      <c r="F123" s="32">
        <f t="shared" si="9"/>
        <v>67826.837274766076</v>
      </c>
    </row>
    <row r="124" spans="1:6" x14ac:dyDescent="0.25">
      <c r="A124" s="29">
        <f t="shared" si="6"/>
        <v>116</v>
      </c>
      <c r="B124" s="30">
        <f t="shared" si="7"/>
        <v>46204</v>
      </c>
      <c r="C124" s="31">
        <f t="shared" si="8"/>
        <v>67826.837274766076</v>
      </c>
      <c r="D124" s="31">
        <f>IF(AND(A124&gt;LoanPeriod,A124&lt;=Summary!$B$9),LoanAmount+'Loan-Extra Payments'!ScheduledPayment,0)</f>
        <v>0</v>
      </c>
      <c r="E124" s="32">
        <f t="shared" si="5"/>
        <v>395.65655076946882</v>
      </c>
      <c r="F124" s="32">
        <f t="shared" si="9"/>
        <v>68222.493825535552</v>
      </c>
    </row>
    <row r="125" spans="1:6" x14ac:dyDescent="0.25">
      <c r="A125" s="29">
        <f t="shared" si="6"/>
        <v>117</v>
      </c>
      <c r="B125" s="30">
        <f t="shared" si="7"/>
        <v>46235</v>
      </c>
      <c r="C125" s="31">
        <f t="shared" si="8"/>
        <v>68222.493825535552</v>
      </c>
      <c r="D125" s="31">
        <f>IF(AND(A125&gt;LoanPeriod,A125&lt;=Summary!$B$9),LoanAmount+'Loan-Extra Payments'!ScheduledPayment,0)</f>
        <v>0</v>
      </c>
      <c r="E125" s="32">
        <f t="shared" si="5"/>
        <v>397.96454731562409</v>
      </c>
      <c r="F125" s="32">
        <f t="shared" si="9"/>
        <v>68620.458372851179</v>
      </c>
    </row>
    <row r="126" spans="1:6" x14ac:dyDescent="0.25">
      <c r="A126" s="29">
        <f t="shared" si="6"/>
        <v>118</v>
      </c>
      <c r="B126" s="30">
        <f t="shared" si="7"/>
        <v>46266</v>
      </c>
      <c r="C126" s="31">
        <f t="shared" si="8"/>
        <v>68620.458372851179</v>
      </c>
      <c r="D126" s="31">
        <f>IF(AND(A126&gt;LoanPeriod,A126&lt;=Summary!$B$9),LoanAmount+'Loan-Extra Payments'!ScheduledPayment,0)</f>
        <v>0</v>
      </c>
      <c r="E126" s="32">
        <f t="shared" si="5"/>
        <v>400.28600717496522</v>
      </c>
      <c r="F126" s="32">
        <f t="shared" si="9"/>
        <v>69020.744380026139</v>
      </c>
    </row>
    <row r="127" spans="1:6" x14ac:dyDescent="0.25">
      <c r="A127" s="29">
        <f t="shared" si="6"/>
        <v>119</v>
      </c>
      <c r="B127" s="30">
        <f t="shared" si="7"/>
        <v>46296</v>
      </c>
      <c r="C127" s="31">
        <f t="shared" si="8"/>
        <v>69020.744380026139</v>
      </c>
      <c r="D127" s="31">
        <f>IF(AND(A127&gt;LoanPeriod,A127&lt;=Summary!$B$9),LoanAmount+'Loan-Extra Payments'!ScheduledPayment,0)</f>
        <v>0</v>
      </c>
      <c r="E127" s="32">
        <f t="shared" si="5"/>
        <v>402.62100888348584</v>
      </c>
      <c r="F127" s="32">
        <f t="shared" si="9"/>
        <v>69423.365388909631</v>
      </c>
    </row>
    <row r="128" spans="1:6" x14ac:dyDescent="0.25">
      <c r="A128" s="29">
        <f t="shared" si="6"/>
        <v>120</v>
      </c>
      <c r="B128" s="30">
        <f t="shared" si="7"/>
        <v>46327</v>
      </c>
      <c r="C128" s="31">
        <f t="shared" si="8"/>
        <v>69423.365388909631</v>
      </c>
      <c r="D128" s="31">
        <f>IF(AND(A128&gt;LoanPeriod,A128&lt;=Summary!$B$9),LoanAmount+'Loan-Extra Payments'!ScheduledPayment,0)</f>
        <v>0</v>
      </c>
      <c r="E128" s="32">
        <f t="shared" si="5"/>
        <v>404.96963143530621</v>
      </c>
      <c r="F128" s="32">
        <f t="shared" si="9"/>
        <v>69828.335020344937</v>
      </c>
    </row>
    <row r="129" spans="1:6" x14ac:dyDescent="0.25">
      <c r="A129" s="29">
        <f t="shared" si="6"/>
        <v>121</v>
      </c>
      <c r="B129" s="30">
        <f t="shared" si="7"/>
        <v>46357</v>
      </c>
      <c r="C129" s="31">
        <f t="shared" si="8"/>
        <v>69828.335020344937</v>
      </c>
      <c r="D129" s="31">
        <f>IF(AND(A129&gt;LoanPeriod,A129&lt;=Summary!$B$9),LoanAmount+'Loan-Extra Payments'!ScheduledPayment,0)</f>
        <v>0</v>
      </c>
      <c r="E129" s="32">
        <f t="shared" si="5"/>
        <v>407.33195428534549</v>
      </c>
      <c r="F129" s="32">
        <f t="shared" si="9"/>
        <v>70235.66697463028</v>
      </c>
    </row>
    <row r="130" spans="1:6" x14ac:dyDescent="0.25">
      <c r="A130" s="29">
        <f t="shared" si="6"/>
        <v>122</v>
      </c>
      <c r="B130" s="30">
        <f t="shared" si="7"/>
        <v>46388</v>
      </c>
      <c r="C130" s="31">
        <f t="shared" si="8"/>
        <v>70235.66697463028</v>
      </c>
      <c r="D130" s="31">
        <f>IF(AND(A130&gt;LoanPeriod,A130&lt;=Summary!$B$9),LoanAmount+'Loan-Extra Payments'!ScheduledPayment,0)</f>
        <v>0</v>
      </c>
      <c r="E130" s="32">
        <f t="shared" si="5"/>
        <v>409.70805735200997</v>
      </c>
      <c r="F130" s="32">
        <f t="shared" si="9"/>
        <v>70645.375031982287</v>
      </c>
    </row>
    <row r="131" spans="1:6" x14ac:dyDescent="0.25">
      <c r="A131" s="29">
        <f t="shared" si="6"/>
        <v>123</v>
      </c>
      <c r="B131" s="30">
        <f t="shared" si="7"/>
        <v>46419</v>
      </c>
      <c r="C131" s="31">
        <f t="shared" si="8"/>
        <v>70645.375031982287</v>
      </c>
      <c r="D131" s="31">
        <f>IF(AND(A131&gt;LoanPeriod,A131&lt;=Summary!$B$9),LoanAmount+'Loan-Extra Payments'!ScheduledPayment,0)</f>
        <v>0</v>
      </c>
      <c r="E131" s="32">
        <f t="shared" si="5"/>
        <v>412.09802101989669</v>
      </c>
      <c r="F131" s="32">
        <f t="shared" si="9"/>
        <v>71057.473053002177</v>
      </c>
    </row>
    <row r="132" spans="1:6" x14ac:dyDescent="0.25">
      <c r="A132" s="29">
        <f t="shared" si="6"/>
        <v>124</v>
      </c>
      <c r="B132" s="30">
        <f t="shared" si="7"/>
        <v>46447</v>
      </c>
      <c r="C132" s="31">
        <f t="shared" si="8"/>
        <v>71057.473053002177</v>
      </c>
      <c r="D132" s="31">
        <f>IF(AND(A132&gt;LoanPeriod,A132&lt;=Summary!$B$9),LoanAmount+'Loan-Extra Payments'!ScheduledPayment,0)</f>
        <v>0</v>
      </c>
      <c r="E132" s="32">
        <f t="shared" si="5"/>
        <v>414.50192614251273</v>
      </c>
      <c r="F132" s="32">
        <f t="shared" si="9"/>
        <v>71471.974979144696</v>
      </c>
    </row>
    <row r="133" spans="1:6" x14ac:dyDescent="0.25">
      <c r="A133" s="29">
        <f t="shared" si="6"/>
        <v>125</v>
      </c>
      <c r="B133" s="30">
        <f t="shared" si="7"/>
        <v>46478</v>
      </c>
      <c r="C133" s="31">
        <f t="shared" si="8"/>
        <v>71471.974979144696</v>
      </c>
      <c r="D133" s="31">
        <f>IF(AND(A133&gt;LoanPeriod,A133&lt;=Summary!$B$9),LoanAmount+'Loan-Extra Payments'!ScheduledPayment,0)</f>
        <v>0</v>
      </c>
      <c r="E133" s="32">
        <f t="shared" si="5"/>
        <v>416.91985404501077</v>
      </c>
      <c r="F133" s="32">
        <f t="shared" si="9"/>
        <v>71888.894833189712</v>
      </c>
    </row>
    <row r="134" spans="1:6" x14ac:dyDescent="0.25">
      <c r="A134" s="29">
        <f t="shared" si="6"/>
        <v>126</v>
      </c>
      <c r="B134" s="30">
        <f t="shared" si="7"/>
        <v>46508</v>
      </c>
      <c r="C134" s="31">
        <f t="shared" si="8"/>
        <v>71888.894833189712</v>
      </c>
      <c r="D134" s="31">
        <f>IF(AND(A134&gt;LoanPeriod,A134&lt;=Summary!$B$9),LoanAmount+'Loan-Extra Payments'!ScheduledPayment,0)</f>
        <v>0</v>
      </c>
      <c r="E134" s="32">
        <f t="shared" si="5"/>
        <v>419.35188652694001</v>
      </c>
      <c r="F134" s="32">
        <f t="shared" si="9"/>
        <v>72308.246719716655</v>
      </c>
    </row>
    <row r="135" spans="1:6" x14ac:dyDescent="0.25">
      <c r="A135" s="29">
        <f t="shared" si="6"/>
        <v>127</v>
      </c>
      <c r="B135" s="30">
        <f t="shared" si="7"/>
        <v>46539</v>
      </c>
      <c r="C135" s="31">
        <f t="shared" si="8"/>
        <v>72308.246719716655</v>
      </c>
      <c r="D135" s="31">
        <f>IF(AND(A135&gt;LoanPeriod,A135&lt;=Summary!$B$9),LoanAmount+'Loan-Extra Payments'!ScheduledPayment,0)</f>
        <v>0</v>
      </c>
      <c r="E135" s="32">
        <f t="shared" si="5"/>
        <v>421.79810586501384</v>
      </c>
      <c r="F135" s="32">
        <f t="shared" si="9"/>
        <v>72730.044825581674</v>
      </c>
    </row>
    <row r="136" spans="1:6" x14ac:dyDescent="0.25">
      <c r="A136" s="29">
        <f t="shared" si="6"/>
        <v>128</v>
      </c>
      <c r="B136" s="30">
        <f t="shared" si="7"/>
        <v>46569</v>
      </c>
      <c r="C136" s="31">
        <f t="shared" si="8"/>
        <v>72730.044825581674</v>
      </c>
      <c r="D136" s="31">
        <f>IF(AND(A136&gt;LoanPeriod,A136&lt;=Summary!$B$9),LoanAmount+'Loan-Extra Payments'!ScheduledPayment,0)</f>
        <v>0</v>
      </c>
      <c r="E136" s="32">
        <f t="shared" si="5"/>
        <v>424.2585948158931</v>
      </c>
      <c r="F136" s="32">
        <f t="shared" si="9"/>
        <v>73154.303420397569</v>
      </c>
    </row>
    <row r="137" spans="1:6" x14ac:dyDescent="0.25">
      <c r="A137" s="29">
        <f t="shared" si="6"/>
        <v>129</v>
      </c>
      <c r="B137" s="30">
        <f t="shared" si="7"/>
        <v>46600</v>
      </c>
      <c r="C137" s="31">
        <f t="shared" si="8"/>
        <v>73154.303420397569</v>
      </c>
      <c r="D137" s="31">
        <f>IF(AND(A137&gt;LoanPeriod,A137&lt;=Summary!$B$9),LoanAmount+'Loan-Extra Payments'!ScheduledPayment,0)</f>
        <v>0</v>
      </c>
      <c r="E137" s="32">
        <f t="shared" ref="E137:E200" si="10">(C137+D137)*(InterestRate/12)</f>
        <v>426.73343661898582</v>
      </c>
      <c r="F137" s="32">
        <f t="shared" si="9"/>
        <v>73581.036857016559</v>
      </c>
    </row>
    <row r="138" spans="1:6" x14ac:dyDescent="0.25">
      <c r="A138" s="29">
        <f t="shared" si="6"/>
        <v>130</v>
      </c>
      <c r="B138" s="30">
        <f t="shared" si="7"/>
        <v>46631</v>
      </c>
      <c r="C138" s="31">
        <f t="shared" si="8"/>
        <v>73581.036857016559</v>
      </c>
      <c r="D138" s="31">
        <f>IF(AND(A138&gt;LoanPeriod,A138&lt;=Summary!$B$9),LoanAmount+'Loan-Extra Payments'!ScheduledPayment,0)</f>
        <v>0</v>
      </c>
      <c r="E138" s="32">
        <f t="shared" si="10"/>
        <v>429.2227149992633</v>
      </c>
      <c r="F138" s="32">
        <f t="shared" si="9"/>
        <v>74010.259572015828</v>
      </c>
    </row>
    <row r="139" spans="1:6" x14ac:dyDescent="0.25">
      <c r="A139" s="29">
        <f t="shared" ref="A139:A202" si="11">A138+1</f>
        <v>131</v>
      </c>
      <c r="B139" s="30">
        <f t="shared" ref="B139:B202" si="12">EDATE(B138,1)</f>
        <v>46661</v>
      </c>
      <c r="C139" s="31">
        <f t="shared" si="8"/>
        <v>74010.259572015828</v>
      </c>
      <c r="D139" s="31">
        <f>IF(AND(A139&gt;LoanPeriod,A139&lt;=Summary!$B$9),LoanAmount+'Loan-Extra Payments'!ScheduledPayment,0)</f>
        <v>0</v>
      </c>
      <c r="E139" s="32">
        <f t="shared" si="10"/>
        <v>431.72651417009234</v>
      </c>
      <c r="F139" s="32">
        <f t="shared" si="9"/>
        <v>74441.98608618592</v>
      </c>
    </row>
    <row r="140" spans="1:6" x14ac:dyDescent="0.25">
      <c r="A140" s="29">
        <f t="shared" si="11"/>
        <v>132</v>
      </c>
      <c r="B140" s="30">
        <f t="shared" si="12"/>
        <v>46692</v>
      </c>
      <c r="C140" s="31">
        <f t="shared" ref="C140:C203" si="13">F139</f>
        <v>74441.98608618592</v>
      </c>
      <c r="D140" s="31">
        <f>IF(AND(A140&gt;LoanPeriod,A140&lt;=Summary!$B$9),LoanAmount+'Loan-Extra Payments'!ScheduledPayment,0)</f>
        <v>0</v>
      </c>
      <c r="E140" s="32">
        <f t="shared" si="10"/>
        <v>434.24491883608454</v>
      </c>
      <c r="F140" s="32">
        <f t="shared" ref="F140:F203" si="14">SUM(C140:E140)</f>
        <v>74876.231005022011</v>
      </c>
    </row>
    <row r="141" spans="1:6" x14ac:dyDescent="0.25">
      <c r="A141" s="29">
        <f t="shared" si="11"/>
        <v>133</v>
      </c>
      <c r="B141" s="30">
        <f t="shared" si="12"/>
        <v>46722</v>
      </c>
      <c r="C141" s="31">
        <f t="shared" si="13"/>
        <v>74876.231005022011</v>
      </c>
      <c r="D141" s="31">
        <f>IF(AND(A141&gt;LoanPeriod,A141&lt;=Summary!$B$9),LoanAmount+'Loan-Extra Payments'!ScheduledPayment,0)</f>
        <v>0</v>
      </c>
      <c r="E141" s="32">
        <f t="shared" si="10"/>
        <v>436.77801419596176</v>
      </c>
      <c r="F141" s="32">
        <f t="shared" si="14"/>
        <v>75313.009019217978</v>
      </c>
    </row>
    <row r="142" spans="1:6" x14ac:dyDescent="0.25">
      <c r="A142" s="29">
        <f t="shared" si="11"/>
        <v>134</v>
      </c>
      <c r="B142" s="30">
        <f t="shared" si="12"/>
        <v>46753</v>
      </c>
      <c r="C142" s="31">
        <f t="shared" si="13"/>
        <v>75313.009019217978</v>
      </c>
      <c r="D142" s="31">
        <f>IF(AND(A142&gt;LoanPeriod,A142&lt;=Summary!$B$9),LoanAmount+'Loan-Extra Payments'!ScheduledPayment,0)</f>
        <v>0</v>
      </c>
      <c r="E142" s="32">
        <f t="shared" si="10"/>
        <v>439.32588594543824</v>
      </c>
      <c r="F142" s="32">
        <f t="shared" si="14"/>
        <v>75752.334905163414</v>
      </c>
    </row>
    <row r="143" spans="1:6" x14ac:dyDescent="0.25">
      <c r="A143" s="29">
        <f t="shared" si="11"/>
        <v>135</v>
      </c>
      <c r="B143" s="30">
        <f t="shared" si="12"/>
        <v>46784</v>
      </c>
      <c r="C143" s="31">
        <f t="shared" si="13"/>
        <v>75752.334905163414</v>
      </c>
      <c r="D143" s="31">
        <f>IF(AND(A143&gt;LoanPeriod,A143&lt;=Summary!$B$9),LoanAmount+'Loan-Extra Payments'!ScheduledPayment,0)</f>
        <v>0</v>
      </c>
      <c r="E143" s="32">
        <f t="shared" si="10"/>
        <v>441.88862028011994</v>
      </c>
      <c r="F143" s="32">
        <f t="shared" si="14"/>
        <v>76194.223525443536</v>
      </c>
    </row>
    <row r="144" spans="1:6" x14ac:dyDescent="0.25">
      <c r="A144" s="29">
        <f t="shared" si="11"/>
        <v>136</v>
      </c>
      <c r="B144" s="30">
        <f t="shared" si="12"/>
        <v>46813</v>
      </c>
      <c r="C144" s="31">
        <f t="shared" si="13"/>
        <v>76194.223525443536</v>
      </c>
      <c r="D144" s="31">
        <f>IF(AND(A144&gt;LoanPeriod,A144&lt;=Summary!$B$9),LoanAmount+'Loan-Extra Payments'!ScheduledPayment,0)</f>
        <v>0</v>
      </c>
      <c r="E144" s="32">
        <f t="shared" si="10"/>
        <v>444.46630389842068</v>
      </c>
      <c r="F144" s="32">
        <f t="shared" si="14"/>
        <v>76638.689829341951</v>
      </c>
    </row>
    <row r="145" spans="1:6" x14ac:dyDescent="0.25">
      <c r="A145" s="29">
        <f t="shared" si="11"/>
        <v>137</v>
      </c>
      <c r="B145" s="30">
        <f t="shared" si="12"/>
        <v>46844</v>
      </c>
      <c r="C145" s="31">
        <f t="shared" si="13"/>
        <v>76638.689829341951</v>
      </c>
      <c r="D145" s="31">
        <f>IF(AND(A145&gt;LoanPeriod,A145&lt;=Summary!$B$9),LoanAmount+'Loan-Extra Payments'!ScheduledPayment,0)</f>
        <v>0</v>
      </c>
      <c r="E145" s="32">
        <f t="shared" si="10"/>
        <v>447.05902400449474</v>
      </c>
      <c r="F145" s="32">
        <f t="shared" si="14"/>
        <v>77085.748853346449</v>
      </c>
    </row>
    <row r="146" spans="1:6" x14ac:dyDescent="0.25">
      <c r="A146" s="29">
        <f t="shared" si="11"/>
        <v>138</v>
      </c>
      <c r="B146" s="30">
        <f t="shared" si="12"/>
        <v>46874</v>
      </c>
      <c r="C146" s="31">
        <f t="shared" si="13"/>
        <v>77085.748853346449</v>
      </c>
      <c r="D146" s="31">
        <f>IF(AND(A146&gt;LoanPeriod,A146&lt;=Summary!$B$9),LoanAmount+'Loan-Extra Payments'!ScheduledPayment,0)</f>
        <v>0</v>
      </c>
      <c r="E146" s="32">
        <f t="shared" si="10"/>
        <v>449.66686831118761</v>
      </c>
      <c r="F146" s="32">
        <f t="shared" si="14"/>
        <v>77535.415721657642</v>
      </c>
    </row>
    <row r="147" spans="1:6" x14ac:dyDescent="0.25">
      <c r="A147" s="29">
        <f t="shared" si="11"/>
        <v>139</v>
      </c>
      <c r="B147" s="30">
        <f t="shared" si="12"/>
        <v>46905</v>
      </c>
      <c r="C147" s="31">
        <f t="shared" si="13"/>
        <v>77535.415721657642</v>
      </c>
      <c r="D147" s="31">
        <f>IF(AND(A147&gt;LoanPeriod,A147&lt;=Summary!$B$9),LoanAmount+'Loan-Extra Payments'!ScheduledPayment,0)</f>
        <v>0</v>
      </c>
      <c r="E147" s="32">
        <f t="shared" si="10"/>
        <v>452.28992504300294</v>
      </c>
      <c r="F147" s="32">
        <f t="shared" si="14"/>
        <v>77987.705646700648</v>
      </c>
    </row>
    <row r="148" spans="1:6" x14ac:dyDescent="0.25">
      <c r="A148" s="29">
        <f t="shared" si="11"/>
        <v>140</v>
      </c>
      <c r="B148" s="30">
        <f t="shared" si="12"/>
        <v>46935</v>
      </c>
      <c r="C148" s="31">
        <f t="shared" si="13"/>
        <v>77987.705646700648</v>
      </c>
      <c r="D148" s="31">
        <f>IF(AND(A148&gt;LoanPeriod,A148&lt;=Summary!$B$9),LoanAmount+'Loan-Extra Payments'!ScheduledPayment,0)</f>
        <v>0</v>
      </c>
      <c r="E148" s="32">
        <f t="shared" si="10"/>
        <v>454.92828293908713</v>
      </c>
      <c r="F148" s="32">
        <f t="shared" si="14"/>
        <v>78442.633929639735</v>
      </c>
    </row>
    <row r="149" spans="1:6" x14ac:dyDescent="0.25">
      <c r="A149" s="29">
        <f t="shared" si="11"/>
        <v>141</v>
      </c>
      <c r="B149" s="30">
        <f t="shared" si="12"/>
        <v>46966</v>
      </c>
      <c r="C149" s="31">
        <f t="shared" si="13"/>
        <v>78442.633929639735</v>
      </c>
      <c r="D149" s="31">
        <f>IF(AND(A149&gt;LoanPeriod,A149&lt;=Summary!$B$9),LoanAmount+'Loan-Extra Payments'!ScheduledPayment,0)</f>
        <v>0</v>
      </c>
      <c r="E149" s="32">
        <f t="shared" si="10"/>
        <v>457.5820312562318</v>
      </c>
      <c r="F149" s="32">
        <f t="shared" si="14"/>
        <v>78900.215960895963</v>
      </c>
    </row>
    <row r="150" spans="1:6" x14ac:dyDescent="0.25">
      <c r="A150" s="29">
        <f t="shared" si="11"/>
        <v>142</v>
      </c>
      <c r="B150" s="30">
        <f t="shared" si="12"/>
        <v>46997</v>
      </c>
      <c r="C150" s="31">
        <f t="shared" si="13"/>
        <v>78900.215960895963</v>
      </c>
      <c r="D150" s="31">
        <f>IF(AND(A150&gt;LoanPeriod,A150&lt;=Summary!$B$9),LoanAmount+'Loan-Extra Payments'!ScheduledPayment,0)</f>
        <v>0</v>
      </c>
      <c r="E150" s="32">
        <f t="shared" si="10"/>
        <v>460.25125977189316</v>
      </c>
      <c r="F150" s="32">
        <f t="shared" si="14"/>
        <v>79360.467220667852</v>
      </c>
    </row>
    <row r="151" spans="1:6" x14ac:dyDescent="0.25">
      <c r="A151" s="29">
        <f t="shared" si="11"/>
        <v>143</v>
      </c>
      <c r="B151" s="30">
        <f t="shared" si="12"/>
        <v>47027</v>
      </c>
      <c r="C151" s="31">
        <f t="shared" si="13"/>
        <v>79360.467220667852</v>
      </c>
      <c r="D151" s="31">
        <f>IF(AND(A151&gt;LoanPeriod,A151&lt;=Summary!$B$9),LoanAmount+'Loan-Extra Payments'!ScheduledPayment,0)</f>
        <v>0</v>
      </c>
      <c r="E151" s="32">
        <f t="shared" si="10"/>
        <v>462.93605878722917</v>
      </c>
      <c r="F151" s="32">
        <f t="shared" si="14"/>
        <v>79823.403279455088</v>
      </c>
    </row>
    <row r="152" spans="1:6" x14ac:dyDescent="0.25">
      <c r="A152" s="29">
        <f t="shared" si="11"/>
        <v>144</v>
      </c>
      <c r="B152" s="30">
        <f t="shared" si="12"/>
        <v>47058</v>
      </c>
      <c r="C152" s="31">
        <f t="shared" si="13"/>
        <v>79823.403279455088</v>
      </c>
      <c r="D152" s="31">
        <f>IF(AND(A152&gt;LoanPeriod,A152&lt;=Summary!$B$9),LoanAmount+'Loan-Extra Payments'!ScheduledPayment,0)</f>
        <v>0</v>
      </c>
      <c r="E152" s="32">
        <f t="shared" si="10"/>
        <v>465.63651913015468</v>
      </c>
      <c r="F152" s="32">
        <f t="shared" si="14"/>
        <v>80289.039798585247</v>
      </c>
    </row>
    <row r="153" spans="1:6" x14ac:dyDescent="0.25">
      <c r="A153" s="29">
        <f t="shared" si="11"/>
        <v>145</v>
      </c>
      <c r="B153" s="30">
        <f t="shared" si="12"/>
        <v>47088</v>
      </c>
      <c r="C153" s="31">
        <f t="shared" si="13"/>
        <v>80289.039798585247</v>
      </c>
      <c r="D153" s="31">
        <f>IF(AND(A153&gt;LoanPeriod,A153&lt;=Summary!$B$9),LoanAmount+'Loan-Extra Payments'!ScheduledPayment,0)</f>
        <v>0</v>
      </c>
      <c r="E153" s="32">
        <f t="shared" si="10"/>
        <v>468.35273215841397</v>
      </c>
      <c r="F153" s="32">
        <f t="shared" si="14"/>
        <v>80757.392530743658</v>
      </c>
    </row>
    <row r="154" spans="1:6" x14ac:dyDescent="0.25">
      <c r="A154" s="29">
        <f t="shared" si="11"/>
        <v>146</v>
      </c>
      <c r="B154" s="30">
        <f t="shared" si="12"/>
        <v>47119</v>
      </c>
      <c r="C154" s="31">
        <f t="shared" si="13"/>
        <v>80757.392530743658</v>
      </c>
      <c r="D154" s="31">
        <f>IF(AND(A154&gt;LoanPeriod,A154&lt;=Summary!$B$9),LoanAmount+'Loan-Extra Payments'!ScheduledPayment,0)</f>
        <v>0</v>
      </c>
      <c r="E154" s="32">
        <f t="shared" si="10"/>
        <v>471.08478976267133</v>
      </c>
      <c r="F154" s="32">
        <f t="shared" si="14"/>
        <v>81228.477320506325</v>
      </c>
    </row>
    <row r="155" spans="1:6" x14ac:dyDescent="0.25">
      <c r="A155" s="29">
        <f t="shared" si="11"/>
        <v>147</v>
      </c>
      <c r="B155" s="30">
        <f t="shared" si="12"/>
        <v>47150</v>
      </c>
      <c r="C155" s="31">
        <f t="shared" si="13"/>
        <v>81228.477320506325</v>
      </c>
      <c r="D155" s="31">
        <f>IF(AND(A155&gt;LoanPeriod,A155&lt;=Summary!$B$9),LoanAmount+'Loan-Extra Payments'!ScheduledPayment,0)</f>
        <v>0</v>
      </c>
      <c r="E155" s="32">
        <f t="shared" si="10"/>
        <v>473.83278436962024</v>
      </c>
      <c r="F155" s="32">
        <f t="shared" si="14"/>
        <v>81702.310104875942</v>
      </c>
    </row>
    <row r="156" spans="1:6" x14ac:dyDescent="0.25">
      <c r="A156" s="29">
        <f t="shared" si="11"/>
        <v>148</v>
      </c>
      <c r="B156" s="30">
        <f t="shared" si="12"/>
        <v>47178</v>
      </c>
      <c r="C156" s="31">
        <f t="shared" si="13"/>
        <v>81702.310104875942</v>
      </c>
      <c r="D156" s="31">
        <f>IF(AND(A156&gt;LoanPeriod,A156&lt;=Summary!$B$9),LoanAmount+'Loan-Extra Payments'!ScheduledPayment,0)</f>
        <v>0</v>
      </c>
      <c r="E156" s="32">
        <f t="shared" si="10"/>
        <v>476.59680894510967</v>
      </c>
      <c r="F156" s="32">
        <f t="shared" si="14"/>
        <v>82178.906913821047</v>
      </c>
    </row>
    <row r="157" spans="1:6" x14ac:dyDescent="0.25">
      <c r="A157" s="29">
        <f t="shared" si="11"/>
        <v>149</v>
      </c>
      <c r="B157" s="30">
        <f t="shared" si="12"/>
        <v>47209</v>
      </c>
      <c r="C157" s="31">
        <f t="shared" si="13"/>
        <v>82178.906913821047</v>
      </c>
      <c r="D157" s="31">
        <f>IF(AND(A157&gt;LoanPeriod,A157&lt;=Summary!$B$9),LoanAmount+'Loan-Extra Payments'!ScheduledPayment,0)</f>
        <v>0</v>
      </c>
      <c r="E157" s="32">
        <f t="shared" si="10"/>
        <v>479.37695699728948</v>
      </c>
      <c r="F157" s="32">
        <f t="shared" si="14"/>
        <v>82658.283870818341</v>
      </c>
    </row>
    <row r="158" spans="1:6" x14ac:dyDescent="0.25">
      <c r="A158" s="29">
        <f t="shared" si="11"/>
        <v>150</v>
      </c>
      <c r="B158" s="30">
        <f t="shared" si="12"/>
        <v>47239</v>
      </c>
      <c r="C158" s="31">
        <f t="shared" si="13"/>
        <v>82658.283870818341</v>
      </c>
      <c r="D158" s="31">
        <f>IF(AND(A158&gt;LoanPeriod,A158&lt;=Summary!$B$9),LoanAmount+'Loan-Extra Payments'!ScheduledPayment,0)</f>
        <v>0</v>
      </c>
      <c r="E158" s="32">
        <f t="shared" si="10"/>
        <v>482.1733225797737</v>
      </c>
      <c r="F158" s="32">
        <f t="shared" si="14"/>
        <v>83140.457193398121</v>
      </c>
    </row>
    <row r="159" spans="1:6" x14ac:dyDescent="0.25">
      <c r="A159" s="29">
        <f t="shared" si="11"/>
        <v>151</v>
      </c>
      <c r="B159" s="30">
        <f t="shared" si="12"/>
        <v>47270</v>
      </c>
      <c r="C159" s="31">
        <f t="shared" si="13"/>
        <v>83140.457193398121</v>
      </c>
      <c r="D159" s="31">
        <f>IF(AND(A159&gt;LoanPeriod,A159&lt;=Summary!$B$9),LoanAmount+'Loan-Extra Payments'!ScheduledPayment,0)</f>
        <v>0</v>
      </c>
      <c r="E159" s="32">
        <f t="shared" si="10"/>
        <v>484.98600029482242</v>
      </c>
      <c r="F159" s="32">
        <f t="shared" si="14"/>
        <v>83625.443193692947</v>
      </c>
    </row>
    <row r="160" spans="1:6" x14ac:dyDescent="0.25">
      <c r="A160" s="29">
        <f t="shared" si="11"/>
        <v>152</v>
      </c>
      <c r="B160" s="30">
        <f t="shared" si="12"/>
        <v>47300</v>
      </c>
      <c r="C160" s="31">
        <f t="shared" si="13"/>
        <v>83625.443193692947</v>
      </c>
      <c r="D160" s="31">
        <f>IF(AND(A160&gt;LoanPeriod,A160&lt;=Summary!$B$9),LoanAmount+'Loan-Extra Payments'!ScheduledPayment,0)</f>
        <v>0</v>
      </c>
      <c r="E160" s="32">
        <f t="shared" si="10"/>
        <v>487.81508529654224</v>
      </c>
      <c r="F160" s="32">
        <f t="shared" si="14"/>
        <v>84113.258278989495</v>
      </c>
    </row>
    <row r="161" spans="1:6" x14ac:dyDescent="0.25">
      <c r="A161" s="29">
        <f t="shared" si="11"/>
        <v>153</v>
      </c>
      <c r="B161" s="30">
        <f t="shared" si="12"/>
        <v>47331</v>
      </c>
      <c r="C161" s="31">
        <f t="shared" si="13"/>
        <v>84113.258278989495</v>
      </c>
      <c r="D161" s="31">
        <f>IF(AND(A161&gt;LoanPeriod,A161&lt;=Summary!$B$9),LoanAmount+'Loan-Extra Payments'!ScheduledPayment,0)</f>
        <v>0</v>
      </c>
      <c r="E161" s="32">
        <f t="shared" si="10"/>
        <v>490.66067329410544</v>
      </c>
      <c r="F161" s="32">
        <f t="shared" si="14"/>
        <v>84603.918952283595</v>
      </c>
    </row>
    <row r="162" spans="1:6" x14ac:dyDescent="0.25">
      <c r="A162" s="29">
        <f t="shared" si="11"/>
        <v>154</v>
      </c>
      <c r="B162" s="30">
        <f t="shared" si="12"/>
        <v>47362</v>
      </c>
      <c r="C162" s="31">
        <f t="shared" si="13"/>
        <v>84603.918952283595</v>
      </c>
      <c r="D162" s="31">
        <f>IF(AND(A162&gt;LoanPeriod,A162&lt;=Summary!$B$9),LoanAmount+'Loan-Extra Payments'!ScheduledPayment,0)</f>
        <v>0</v>
      </c>
      <c r="E162" s="32">
        <f t="shared" si="10"/>
        <v>493.52286055498769</v>
      </c>
      <c r="F162" s="32">
        <f t="shared" si="14"/>
        <v>85097.441812838588</v>
      </c>
    </row>
    <row r="163" spans="1:6" x14ac:dyDescent="0.25">
      <c r="A163" s="29">
        <f t="shared" si="11"/>
        <v>155</v>
      </c>
      <c r="B163" s="30">
        <f t="shared" si="12"/>
        <v>47392</v>
      </c>
      <c r="C163" s="31">
        <f t="shared" si="13"/>
        <v>85097.441812838588</v>
      </c>
      <c r="D163" s="31">
        <f>IF(AND(A163&gt;LoanPeriod,A163&lt;=Summary!$B$9),LoanAmount+'Loan-Extra Payments'!ScheduledPayment,0)</f>
        <v>0</v>
      </c>
      <c r="E163" s="32">
        <f t="shared" si="10"/>
        <v>496.40174390822511</v>
      </c>
      <c r="F163" s="32">
        <f t="shared" si="14"/>
        <v>85593.843556746811</v>
      </c>
    </row>
    <row r="164" spans="1:6" x14ac:dyDescent="0.25">
      <c r="A164" s="29">
        <f t="shared" si="11"/>
        <v>156</v>
      </c>
      <c r="B164" s="30">
        <f t="shared" si="12"/>
        <v>47423</v>
      </c>
      <c r="C164" s="31">
        <f t="shared" si="13"/>
        <v>85593.843556746811</v>
      </c>
      <c r="D164" s="31">
        <f>IF(AND(A164&gt;LoanPeriod,A164&lt;=Summary!$B$9),LoanAmount+'Loan-Extra Payments'!ScheduledPayment,0)</f>
        <v>0</v>
      </c>
      <c r="E164" s="32">
        <f t="shared" si="10"/>
        <v>499.29742074768973</v>
      </c>
      <c r="F164" s="32">
        <f t="shared" si="14"/>
        <v>86093.140977494506</v>
      </c>
    </row>
    <row r="165" spans="1:6" x14ac:dyDescent="0.25">
      <c r="A165" s="29">
        <f t="shared" si="11"/>
        <v>157</v>
      </c>
      <c r="B165" s="30">
        <f t="shared" si="12"/>
        <v>47453</v>
      </c>
      <c r="C165" s="31">
        <f t="shared" si="13"/>
        <v>86093.140977494506</v>
      </c>
      <c r="D165" s="31">
        <f>IF(AND(A165&gt;LoanPeriod,A165&lt;=Summary!$B$9),LoanAmount+'Loan-Extra Payments'!ScheduledPayment,0)</f>
        <v>0</v>
      </c>
      <c r="E165" s="32">
        <f t="shared" si="10"/>
        <v>502.20998903538464</v>
      </c>
      <c r="F165" s="32">
        <f t="shared" si="14"/>
        <v>86595.350966529892</v>
      </c>
    </row>
    <row r="166" spans="1:6" x14ac:dyDescent="0.25">
      <c r="A166" s="29">
        <f t="shared" si="11"/>
        <v>158</v>
      </c>
      <c r="B166" s="30">
        <f t="shared" si="12"/>
        <v>47484</v>
      </c>
      <c r="C166" s="31">
        <f t="shared" si="13"/>
        <v>86595.350966529892</v>
      </c>
      <c r="D166" s="31">
        <f>IF(AND(A166&gt;LoanPeriod,A166&lt;=Summary!$B$9),LoanAmount+'Loan-Extra Payments'!ScheduledPayment,0)</f>
        <v>0</v>
      </c>
      <c r="E166" s="32">
        <f t="shared" si="10"/>
        <v>505.13954730475774</v>
      </c>
      <c r="F166" s="32">
        <f t="shared" si="14"/>
        <v>87100.490513834651</v>
      </c>
    </row>
    <row r="167" spans="1:6" x14ac:dyDescent="0.25">
      <c r="A167" s="29">
        <f t="shared" si="11"/>
        <v>159</v>
      </c>
      <c r="B167" s="30">
        <f t="shared" si="12"/>
        <v>47515</v>
      </c>
      <c r="C167" s="31">
        <f t="shared" si="13"/>
        <v>87100.490513834651</v>
      </c>
      <c r="D167" s="31">
        <f>IF(AND(A167&gt;LoanPeriod,A167&lt;=Summary!$B$9),LoanAmount+'Loan-Extra Payments'!ScheduledPayment,0)</f>
        <v>0</v>
      </c>
      <c r="E167" s="32">
        <f t="shared" si="10"/>
        <v>508.08619466403547</v>
      </c>
      <c r="F167" s="32">
        <f t="shared" si="14"/>
        <v>87608.576708498687</v>
      </c>
    </row>
    <row r="168" spans="1:6" x14ac:dyDescent="0.25">
      <c r="A168" s="29">
        <f t="shared" si="11"/>
        <v>160</v>
      </c>
      <c r="B168" s="30">
        <f t="shared" si="12"/>
        <v>47543</v>
      </c>
      <c r="C168" s="31">
        <f t="shared" si="13"/>
        <v>87608.576708498687</v>
      </c>
      <c r="D168" s="31">
        <f>IF(AND(A168&gt;LoanPeriod,A168&lt;=Summary!$B$9),LoanAmount+'Loan-Extra Payments'!ScheduledPayment,0)</f>
        <v>0</v>
      </c>
      <c r="E168" s="32">
        <f t="shared" si="10"/>
        <v>511.05003079957572</v>
      </c>
      <c r="F168" s="32">
        <f t="shared" si="14"/>
        <v>88119.62673929827</v>
      </c>
    </row>
    <row r="169" spans="1:6" x14ac:dyDescent="0.25">
      <c r="A169" s="29">
        <f t="shared" si="11"/>
        <v>161</v>
      </c>
      <c r="B169" s="30">
        <f t="shared" si="12"/>
        <v>47574</v>
      </c>
      <c r="C169" s="31">
        <f t="shared" si="13"/>
        <v>88119.62673929827</v>
      </c>
      <c r="D169" s="31">
        <f>IF(AND(A169&gt;LoanPeriod,A169&lt;=Summary!$B$9),LoanAmount+'Loan-Extra Payments'!ScheduledPayment,0)</f>
        <v>0</v>
      </c>
      <c r="E169" s="32">
        <f t="shared" si="10"/>
        <v>514.03115597923988</v>
      </c>
      <c r="F169" s="32">
        <f t="shared" si="14"/>
        <v>88633.657895277516</v>
      </c>
    </row>
    <row r="170" spans="1:6" x14ac:dyDescent="0.25">
      <c r="A170" s="29">
        <f t="shared" si="11"/>
        <v>162</v>
      </c>
      <c r="B170" s="30">
        <f t="shared" si="12"/>
        <v>47604</v>
      </c>
      <c r="C170" s="31">
        <f t="shared" si="13"/>
        <v>88633.657895277516</v>
      </c>
      <c r="D170" s="31">
        <f>IF(AND(A170&gt;LoanPeriod,A170&lt;=Summary!$B$9),LoanAmount+'Loan-Extra Payments'!ScheduledPayment,0)</f>
        <v>0</v>
      </c>
      <c r="E170" s="32">
        <f t="shared" si="10"/>
        <v>517.02967105578557</v>
      </c>
      <c r="F170" s="32">
        <f t="shared" si="14"/>
        <v>89150.687566333305</v>
      </c>
    </row>
    <row r="171" spans="1:6" x14ac:dyDescent="0.25">
      <c r="A171" s="29">
        <f t="shared" si="11"/>
        <v>163</v>
      </c>
      <c r="B171" s="30">
        <f t="shared" si="12"/>
        <v>47635</v>
      </c>
      <c r="C171" s="31">
        <f t="shared" si="13"/>
        <v>89150.687566333305</v>
      </c>
      <c r="D171" s="31">
        <f>IF(AND(A171&gt;LoanPeriod,A171&lt;=Summary!$B$9),LoanAmount+'Loan-Extra Payments'!ScheduledPayment,0)</f>
        <v>0</v>
      </c>
      <c r="E171" s="32">
        <f t="shared" si="10"/>
        <v>520.04567747027761</v>
      </c>
      <c r="F171" s="32">
        <f t="shared" si="14"/>
        <v>89670.733243803581</v>
      </c>
    </row>
    <row r="172" spans="1:6" x14ac:dyDescent="0.25">
      <c r="A172" s="29">
        <f t="shared" si="11"/>
        <v>164</v>
      </c>
      <c r="B172" s="30">
        <f t="shared" si="12"/>
        <v>47665</v>
      </c>
      <c r="C172" s="31">
        <f t="shared" si="13"/>
        <v>89670.733243803581</v>
      </c>
      <c r="D172" s="31">
        <f>IF(AND(A172&gt;LoanPeriod,A172&lt;=Summary!$B$9),LoanAmount+'Loan-Extra Payments'!ScheduledPayment,0)</f>
        <v>0</v>
      </c>
      <c r="E172" s="32">
        <f t="shared" si="10"/>
        <v>523.07927725552088</v>
      </c>
      <c r="F172" s="32">
        <f t="shared" si="14"/>
        <v>90193.812521059095</v>
      </c>
    </row>
    <row r="173" spans="1:6" x14ac:dyDescent="0.25">
      <c r="A173" s="29">
        <f t="shared" si="11"/>
        <v>165</v>
      </c>
      <c r="B173" s="30">
        <f t="shared" si="12"/>
        <v>47696</v>
      </c>
      <c r="C173" s="31">
        <f t="shared" si="13"/>
        <v>90193.812521059095</v>
      </c>
      <c r="D173" s="31">
        <f>IF(AND(A173&gt;LoanPeriod,A173&lt;=Summary!$B$9),LoanAmount+'Loan-Extra Payments'!ScheduledPayment,0)</f>
        <v>0</v>
      </c>
      <c r="E173" s="32">
        <f t="shared" si="10"/>
        <v>526.13057303951143</v>
      </c>
      <c r="F173" s="32">
        <f t="shared" si="14"/>
        <v>90719.943094098606</v>
      </c>
    </row>
    <row r="174" spans="1:6" x14ac:dyDescent="0.25">
      <c r="A174" s="29">
        <f t="shared" si="11"/>
        <v>166</v>
      </c>
      <c r="B174" s="30">
        <f t="shared" si="12"/>
        <v>47727</v>
      </c>
      <c r="C174" s="31">
        <f t="shared" si="13"/>
        <v>90719.943094098606</v>
      </c>
      <c r="D174" s="31">
        <f>IF(AND(A174&gt;LoanPeriod,A174&lt;=Summary!$B$9),LoanAmount+'Loan-Extra Payments'!ScheduledPayment,0)</f>
        <v>0</v>
      </c>
      <c r="E174" s="32">
        <f t="shared" si="10"/>
        <v>529.19966804890851</v>
      </c>
      <c r="F174" s="32">
        <f t="shared" si="14"/>
        <v>91249.142762147516</v>
      </c>
    </row>
    <row r="175" spans="1:6" x14ac:dyDescent="0.25">
      <c r="A175" s="29">
        <f t="shared" si="11"/>
        <v>167</v>
      </c>
      <c r="B175" s="30">
        <f t="shared" si="12"/>
        <v>47757</v>
      </c>
      <c r="C175" s="31">
        <f t="shared" si="13"/>
        <v>91249.142762147516</v>
      </c>
      <c r="D175" s="31">
        <f>IF(AND(A175&gt;LoanPeriod,A175&lt;=Summary!$B$9),LoanAmount+'Loan-Extra Payments'!ScheduledPayment,0)</f>
        <v>0</v>
      </c>
      <c r="E175" s="32">
        <f t="shared" si="10"/>
        <v>532.2866661125272</v>
      </c>
      <c r="F175" s="32">
        <f t="shared" si="14"/>
        <v>91781.429428260046</v>
      </c>
    </row>
    <row r="176" spans="1:6" x14ac:dyDescent="0.25">
      <c r="A176" s="29">
        <f t="shared" si="11"/>
        <v>168</v>
      </c>
      <c r="B176" s="30">
        <f t="shared" si="12"/>
        <v>47788</v>
      </c>
      <c r="C176" s="31">
        <f t="shared" si="13"/>
        <v>91781.429428260046</v>
      </c>
      <c r="D176" s="31">
        <f>IF(AND(A176&gt;LoanPeriod,A176&lt;=Summary!$B$9),LoanAmount+'Loan-Extra Payments'!ScheduledPayment,0)</f>
        <v>0</v>
      </c>
      <c r="E176" s="32">
        <f t="shared" si="10"/>
        <v>535.39167166485026</v>
      </c>
      <c r="F176" s="32">
        <f t="shared" si="14"/>
        <v>92316.821099924899</v>
      </c>
    </row>
    <row r="177" spans="1:6" x14ac:dyDescent="0.25">
      <c r="A177" s="29">
        <f t="shared" si="11"/>
        <v>169</v>
      </c>
      <c r="B177" s="30">
        <f t="shared" si="12"/>
        <v>47818</v>
      </c>
      <c r="C177" s="31">
        <f t="shared" si="13"/>
        <v>92316.821099924899</v>
      </c>
      <c r="D177" s="31">
        <f>IF(AND(A177&gt;LoanPeriod,A177&lt;=Summary!$B$9),LoanAmount+'Loan-Extra Payments'!ScheduledPayment,0)</f>
        <v>0</v>
      </c>
      <c r="E177" s="32">
        <f t="shared" si="10"/>
        <v>538.51478974956194</v>
      </c>
      <c r="F177" s="32">
        <f t="shared" si="14"/>
        <v>92855.335889674461</v>
      </c>
    </row>
    <row r="178" spans="1:6" x14ac:dyDescent="0.25">
      <c r="A178" s="29">
        <f t="shared" si="11"/>
        <v>170</v>
      </c>
      <c r="B178" s="30">
        <f t="shared" si="12"/>
        <v>47849</v>
      </c>
      <c r="C178" s="31">
        <f t="shared" si="13"/>
        <v>92855.335889674461</v>
      </c>
      <c r="D178" s="31">
        <f>IF(AND(A178&gt;LoanPeriod,A178&lt;=Summary!$B$9),LoanAmount+'Loan-Extra Payments'!ScheduledPayment,0)</f>
        <v>0</v>
      </c>
      <c r="E178" s="32">
        <f t="shared" si="10"/>
        <v>541.65612602310102</v>
      </c>
      <c r="F178" s="32">
        <f t="shared" si="14"/>
        <v>93396.992015697557</v>
      </c>
    </row>
    <row r="179" spans="1:6" x14ac:dyDescent="0.25">
      <c r="A179" s="29">
        <f t="shared" si="11"/>
        <v>171</v>
      </c>
      <c r="B179" s="30">
        <f t="shared" si="12"/>
        <v>47880</v>
      </c>
      <c r="C179" s="31">
        <f t="shared" si="13"/>
        <v>93396.992015697557</v>
      </c>
      <c r="D179" s="31">
        <f>IF(AND(A179&gt;LoanPeriod,A179&lt;=Summary!$B$9),LoanAmount+'Loan-Extra Payments'!ScheduledPayment,0)</f>
        <v>0</v>
      </c>
      <c r="E179" s="32">
        <f t="shared" si="10"/>
        <v>544.81578675823573</v>
      </c>
      <c r="F179" s="32">
        <f t="shared" si="14"/>
        <v>93941.807802455791</v>
      </c>
    </row>
    <row r="180" spans="1:6" x14ac:dyDescent="0.25">
      <c r="A180" s="29">
        <f t="shared" si="11"/>
        <v>172</v>
      </c>
      <c r="B180" s="30">
        <f t="shared" si="12"/>
        <v>47908</v>
      </c>
      <c r="C180" s="31">
        <f t="shared" si="13"/>
        <v>93941.807802455791</v>
      </c>
      <c r="D180" s="31">
        <f>IF(AND(A180&gt;LoanPeriod,A180&lt;=Summary!$B$9),LoanAmount+'Loan-Extra Payments'!ScheduledPayment,0)</f>
        <v>0</v>
      </c>
      <c r="E180" s="32">
        <f t="shared" si="10"/>
        <v>547.99387884765883</v>
      </c>
      <c r="F180" s="32">
        <f t="shared" si="14"/>
        <v>94489.801681303448</v>
      </c>
    </row>
    <row r="181" spans="1:6" x14ac:dyDescent="0.25">
      <c r="A181" s="29">
        <f t="shared" si="11"/>
        <v>173</v>
      </c>
      <c r="B181" s="30">
        <f t="shared" si="12"/>
        <v>47939</v>
      </c>
      <c r="C181" s="31">
        <f t="shared" si="13"/>
        <v>94489.801681303448</v>
      </c>
      <c r="D181" s="31">
        <f>IF(AND(A181&gt;LoanPeriod,A181&lt;=Summary!$B$9),LoanAmount+'Loan-Extra Payments'!ScheduledPayment,0)</f>
        <v>0</v>
      </c>
      <c r="E181" s="32">
        <f t="shared" si="10"/>
        <v>551.19050980760346</v>
      </c>
      <c r="F181" s="32">
        <f t="shared" si="14"/>
        <v>95040.992191111058</v>
      </c>
    </row>
    <row r="182" spans="1:6" x14ac:dyDescent="0.25">
      <c r="A182" s="29">
        <f t="shared" si="11"/>
        <v>174</v>
      </c>
      <c r="B182" s="30">
        <f t="shared" si="12"/>
        <v>47969</v>
      </c>
      <c r="C182" s="31">
        <f t="shared" si="13"/>
        <v>95040.992191111058</v>
      </c>
      <c r="D182" s="31">
        <f>IF(AND(A182&gt;LoanPeriod,A182&lt;=Summary!$B$9),LoanAmount+'Loan-Extra Payments'!ScheduledPayment,0)</f>
        <v>0</v>
      </c>
      <c r="E182" s="32">
        <f t="shared" si="10"/>
        <v>554.40578778148119</v>
      </c>
      <c r="F182" s="32">
        <f t="shared" si="14"/>
        <v>95595.397978892535</v>
      </c>
    </row>
    <row r="183" spans="1:6" x14ac:dyDescent="0.25">
      <c r="A183" s="29">
        <f t="shared" si="11"/>
        <v>175</v>
      </c>
      <c r="B183" s="30">
        <f t="shared" si="12"/>
        <v>48000</v>
      </c>
      <c r="C183" s="31">
        <f t="shared" si="13"/>
        <v>95595.397978892535</v>
      </c>
      <c r="D183" s="31">
        <f>IF(AND(A183&gt;LoanPeriod,A183&lt;=Summary!$B$9),LoanAmount+'Loan-Extra Payments'!ScheduledPayment,0)</f>
        <v>0</v>
      </c>
      <c r="E183" s="32">
        <f t="shared" si="10"/>
        <v>557.63982154353982</v>
      </c>
      <c r="F183" s="32">
        <f t="shared" si="14"/>
        <v>96153.037800436068</v>
      </c>
    </row>
    <row r="184" spans="1:6" x14ac:dyDescent="0.25">
      <c r="A184" s="29">
        <f t="shared" si="11"/>
        <v>176</v>
      </c>
      <c r="B184" s="30">
        <f t="shared" si="12"/>
        <v>48030</v>
      </c>
      <c r="C184" s="31">
        <f t="shared" si="13"/>
        <v>96153.037800436068</v>
      </c>
      <c r="D184" s="31">
        <f>IF(AND(A184&gt;LoanPeriod,A184&lt;=Summary!$B$9),LoanAmount+'Loan-Extra Payments'!ScheduledPayment,0)</f>
        <v>0</v>
      </c>
      <c r="E184" s="32">
        <f t="shared" si="10"/>
        <v>560.89272050254374</v>
      </c>
      <c r="F184" s="32">
        <f t="shared" si="14"/>
        <v>96713.930520938608</v>
      </c>
    </row>
    <row r="185" spans="1:6" x14ac:dyDescent="0.25">
      <c r="A185" s="29">
        <f t="shared" si="11"/>
        <v>177</v>
      </c>
      <c r="B185" s="30">
        <f t="shared" si="12"/>
        <v>48061</v>
      </c>
      <c r="C185" s="31">
        <f t="shared" si="13"/>
        <v>96713.930520938608</v>
      </c>
      <c r="D185" s="31">
        <f>IF(AND(A185&gt;LoanPeriod,A185&lt;=Summary!$B$9),LoanAmount+'Loan-Extra Payments'!ScheduledPayment,0)</f>
        <v>0</v>
      </c>
      <c r="E185" s="32">
        <f t="shared" si="10"/>
        <v>564.16459470547522</v>
      </c>
      <c r="F185" s="32">
        <f t="shared" si="14"/>
        <v>97278.095115644086</v>
      </c>
    </row>
    <row r="186" spans="1:6" x14ac:dyDescent="0.25">
      <c r="A186" s="29">
        <f t="shared" si="11"/>
        <v>178</v>
      </c>
      <c r="B186" s="30">
        <f t="shared" si="12"/>
        <v>48092</v>
      </c>
      <c r="C186" s="31">
        <f t="shared" si="13"/>
        <v>97278.095115644086</v>
      </c>
      <c r="D186" s="31">
        <f>IF(AND(A186&gt;LoanPeriod,A186&lt;=Summary!$B$9),LoanAmount+'Loan-Extra Payments'!ScheduledPayment,0)</f>
        <v>0</v>
      </c>
      <c r="E186" s="32">
        <f t="shared" si="10"/>
        <v>567.45555484125714</v>
      </c>
      <c r="F186" s="32">
        <f t="shared" si="14"/>
        <v>97845.550670485347</v>
      </c>
    </row>
    <row r="187" spans="1:6" x14ac:dyDescent="0.25">
      <c r="A187" s="29">
        <f t="shared" si="11"/>
        <v>179</v>
      </c>
      <c r="B187" s="30">
        <f t="shared" si="12"/>
        <v>48122</v>
      </c>
      <c r="C187" s="31">
        <f t="shared" si="13"/>
        <v>97845.550670485347</v>
      </c>
      <c r="D187" s="31">
        <f>IF(AND(A187&gt;LoanPeriod,A187&lt;=Summary!$B$9),LoanAmount+'Loan-Extra Payments'!ScheduledPayment,0)</f>
        <v>0</v>
      </c>
      <c r="E187" s="32">
        <f t="shared" si="10"/>
        <v>570.76571224449788</v>
      </c>
      <c r="F187" s="32">
        <f t="shared" si="14"/>
        <v>98416.316382729841</v>
      </c>
    </row>
    <row r="188" spans="1:6" x14ac:dyDescent="0.25">
      <c r="A188" s="29">
        <f t="shared" si="11"/>
        <v>180</v>
      </c>
      <c r="B188" s="30">
        <f t="shared" si="12"/>
        <v>48153</v>
      </c>
      <c r="C188" s="31">
        <f t="shared" si="13"/>
        <v>98416.316382729841</v>
      </c>
      <c r="D188" s="31">
        <f>IF(AND(A188&gt;LoanPeriod,A188&lt;=Summary!$B$9),LoanAmount+'Loan-Extra Payments'!ScheduledPayment,0)</f>
        <v>0</v>
      </c>
      <c r="E188" s="32">
        <f t="shared" si="10"/>
        <v>574.09517889925746</v>
      </c>
      <c r="F188" s="32">
        <f t="shared" si="14"/>
        <v>98990.411561629095</v>
      </c>
    </row>
    <row r="189" spans="1:6" x14ac:dyDescent="0.25">
      <c r="A189" s="29">
        <f t="shared" si="11"/>
        <v>181</v>
      </c>
      <c r="B189" s="30">
        <f t="shared" si="12"/>
        <v>48183</v>
      </c>
      <c r="C189" s="31">
        <f t="shared" si="13"/>
        <v>98990.411561629095</v>
      </c>
      <c r="D189" s="31">
        <f>IF(AND(A189&gt;LoanPeriod,A189&lt;=Summary!$B$9),LoanAmount+'Loan-Extra Payments'!ScheduledPayment,0)</f>
        <v>0</v>
      </c>
      <c r="E189" s="32">
        <f t="shared" si="10"/>
        <v>577.4440674428364</v>
      </c>
      <c r="F189" s="32">
        <f t="shared" si="14"/>
        <v>99567.855629071928</v>
      </c>
    </row>
    <row r="190" spans="1:6" x14ac:dyDescent="0.25">
      <c r="A190" s="29">
        <f t="shared" si="11"/>
        <v>182</v>
      </c>
      <c r="B190" s="30">
        <f t="shared" si="12"/>
        <v>48214</v>
      </c>
      <c r="C190" s="31">
        <f t="shared" si="13"/>
        <v>99567.855629071928</v>
      </c>
      <c r="D190" s="31">
        <f>IF(AND(A190&gt;LoanPeriod,A190&lt;=Summary!$B$9),LoanAmount+'Loan-Extra Payments'!ScheduledPayment,0)</f>
        <v>0</v>
      </c>
      <c r="E190" s="32">
        <f t="shared" si="10"/>
        <v>580.81249116958622</v>
      </c>
      <c r="F190" s="32">
        <f t="shared" si="14"/>
        <v>100148.66812024152</v>
      </c>
    </row>
    <row r="191" spans="1:6" x14ac:dyDescent="0.25">
      <c r="A191" s="29">
        <f t="shared" si="11"/>
        <v>183</v>
      </c>
      <c r="B191" s="30">
        <f t="shared" si="12"/>
        <v>48245</v>
      </c>
      <c r="C191" s="31">
        <f t="shared" si="13"/>
        <v>100148.66812024152</v>
      </c>
      <c r="D191" s="31">
        <f>IF(AND(A191&gt;LoanPeriod,A191&lt;=Summary!$B$9),LoanAmount+'Loan-Extra Payments'!ScheduledPayment,0)</f>
        <v>0</v>
      </c>
      <c r="E191" s="32">
        <f t="shared" si="10"/>
        <v>584.20056403474223</v>
      </c>
      <c r="F191" s="32">
        <f t="shared" si="14"/>
        <v>100732.86868427627</v>
      </c>
    </row>
    <row r="192" spans="1:6" x14ac:dyDescent="0.25">
      <c r="A192" s="29">
        <f t="shared" si="11"/>
        <v>184</v>
      </c>
      <c r="B192" s="30">
        <f t="shared" si="12"/>
        <v>48274</v>
      </c>
      <c r="C192" s="31">
        <f t="shared" si="13"/>
        <v>100732.86868427627</v>
      </c>
      <c r="D192" s="31">
        <f>IF(AND(A192&gt;LoanPeriod,A192&lt;=Summary!$B$9),LoanAmount+'Loan-Extra Payments'!ScheduledPayment,0)</f>
        <v>0</v>
      </c>
      <c r="E192" s="32">
        <f t="shared" si="10"/>
        <v>587.60840065827824</v>
      </c>
      <c r="F192" s="32">
        <f t="shared" si="14"/>
        <v>101320.47708493455</v>
      </c>
    </row>
    <row r="193" spans="1:6" x14ac:dyDescent="0.25">
      <c r="A193" s="29">
        <f t="shared" si="11"/>
        <v>185</v>
      </c>
      <c r="B193" s="30">
        <f t="shared" si="12"/>
        <v>48305</v>
      </c>
      <c r="C193" s="31">
        <f t="shared" si="13"/>
        <v>101320.47708493455</v>
      </c>
      <c r="D193" s="31">
        <f>IF(AND(A193&gt;LoanPeriod,A193&lt;=Summary!$B$9),LoanAmount+'Loan-Extra Payments'!ScheduledPayment,0)</f>
        <v>0</v>
      </c>
      <c r="E193" s="32">
        <f t="shared" si="10"/>
        <v>591.03611632878494</v>
      </c>
      <c r="F193" s="32">
        <f t="shared" si="14"/>
        <v>101911.51320126334</v>
      </c>
    </row>
    <row r="194" spans="1:6" x14ac:dyDescent="0.25">
      <c r="A194" s="29">
        <f t="shared" si="11"/>
        <v>186</v>
      </c>
      <c r="B194" s="30">
        <f t="shared" si="12"/>
        <v>48335</v>
      </c>
      <c r="C194" s="31">
        <f t="shared" si="13"/>
        <v>101911.51320126334</v>
      </c>
      <c r="D194" s="31">
        <f>IF(AND(A194&gt;LoanPeriod,A194&lt;=Summary!$B$9),LoanAmount+'Loan-Extra Payments'!ScheduledPayment,0)</f>
        <v>0</v>
      </c>
      <c r="E194" s="32">
        <f t="shared" si="10"/>
        <v>594.48382700736954</v>
      </c>
      <c r="F194" s="32">
        <f t="shared" si="14"/>
        <v>102505.99702827071</v>
      </c>
    </row>
    <row r="195" spans="1:6" x14ac:dyDescent="0.25">
      <c r="A195" s="29">
        <f t="shared" si="11"/>
        <v>187</v>
      </c>
      <c r="B195" s="30">
        <f t="shared" si="12"/>
        <v>48366</v>
      </c>
      <c r="C195" s="31">
        <f t="shared" si="13"/>
        <v>102505.99702827071</v>
      </c>
      <c r="D195" s="31">
        <f>IF(AND(A195&gt;LoanPeriod,A195&lt;=Summary!$B$9),LoanAmount+'Loan-Extra Payments'!ScheduledPayment,0)</f>
        <v>0</v>
      </c>
      <c r="E195" s="32">
        <f t="shared" si="10"/>
        <v>597.95164933157912</v>
      </c>
      <c r="F195" s="32">
        <f t="shared" si="14"/>
        <v>103103.94867760228</v>
      </c>
    </row>
    <row r="196" spans="1:6" x14ac:dyDescent="0.25">
      <c r="A196" s="29">
        <f t="shared" si="11"/>
        <v>188</v>
      </c>
      <c r="B196" s="30">
        <f t="shared" si="12"/>
        <v>48396</v>
      </c>
      <c r="C196" s="31">
        <f t="shared" si="13"/>
        <v>103103.94867760228</v>
      </c>
      <c r="D196" s="31">
        <f>IF(AND(A196&gt;LoanPeriod,A196&lt;=Summary!$B$9),LoanAmount+'Loan-Extra Payments'!ScheduledPayment,0)</f>
        <v>0</v>
      </c>
      <c r="E196" s="32">
        <f t="shared" si="10"/>
        <v>601.4397006193467</v>
      </c>
      <c r="F196" s="32">
        <f t="shared" si="14"/>
        <v>103705.38837822163</v>
      </c>
    </row>
    <row r="197" spans="1:6" x14ac:dyDescent="0.25">
      <c r="A197" s="29">
        <f t="shared" si="11"/>
        <v>189</v>
      </c>
      <c r="B197" s="30">
        <f t="shared" si="12"/>
        <v>48427</v>
      </c>
      <c r="C197" s="31">
        <f t="shared" si="13"/>
        <v>103705.38837822163</v>
      </c>
      <c r="D197" s="31">
        <f>IF(AND(A197&gt;LoanPeriod,A197&lt;=Summary!$B$9),LoanAmount+'Loan-Extra Payments'!ScheduledPayment,0)</f>
        <v>0</v>
      </c>
      <c r="E197" s="32">
        <f t="shared" si="10"/>
        <v>604.94809887295958</v>
      </c>
      <c r="F197" s="32">
        <f t="shared" si="14"/>
        <v>104310.33647709459</v>
      </c>
    </row>
    <row r="198" spans="1:6" x14ac:dyDescent="0.25">
      <c r="A198" s="29">
        <f t="shared" si="11"/>
        <v>190</v>
      </c>
      <c r="B198" s="30">
        <f t="shared" si="12"/>
        <v>48458</v>
      </c>
      <c r="C198" s="31">
        <f t="shared" si="13"/>
        <v>104310.33647709459</v>
      </c>
      <c r="D198" s="31">
        <f>IF(AND(A198&gt;LoanPeriod,A198&lt;=Summary!$B$9),LoanAmount+'Loan-Extra Payments'!ScheduledPayment,0)</f>
        <v>0</v>
      </c>
      <c r="E198" s="32">
        <f t="shared" si="10"/>
        <v>608.47696278305182</v>
      </c>
      <c r="F198" s="32">
        <f t="shared" si="14"/>
        <v>104918.81343987765</v>
      </c>
    </row>
    <row r="199" spans="1:6" x14ac:dyDescent="0.25">
      <c r="A199" s="29">
        <f t="shared" si="11"/>
        <v>191</v>
      </c>
      <c r="B199" s="30">
        <f t="shared" si="12"/>
        <v>48488</v>
      </c>
      <c r="C199" s="31">
        <f t="shared" si="13"/>
        <v>104918.81343987765</v>
      </c>
      <c r="D199" s="31">
        <f>IF(AND(A199&gt;LoanPeriod,A199&lt;=Summary!$B$9),LoanAmount+'Loan-Extra Payments'!ScheduledPayment,0)</f>
        <v>0</v>
      </c>
      <c r="E199" s="32">
        <f t="shared" si="10"/>
        <v>612.02641173261964</v>
      </c>
      <c r="F199" s="32">
        <f t="shared" si="14"/>
        <v>105530.83985161026</v>
      </c>
    </row>
    <row r="200" spans="1:6" x14ac:dyDescent="0.25">
      <c r="A200" s="29">
        <f t="shared" si="11"/>
        <v>192</v>
      </c>
      <c r="B200" s="30">
        <f t="shared" si="12"/>
        <v>48519</v>
      </c>
      <c r="C200" s="31">
        <f t="shared" si="13"/>
        <v>105530.83985161026</v>
      </c>
      <c r="D200" s="31">
        <f>IF(AND(A200&gt;LoanPeriod,A200&lt;=Summary!$B$9),LoanAmount+'Loan-Extra Payments'!ScheduledPayment,0)</f>
        <v>0</v>
      </c>
      <c r="E200" s="32">
        <f t="shared" si="10"/>
        <v>615.59656580105991</v>
      </c>
      <c r="F200" s="32">
        <f t="shared" si="14"/>
        <v>106146.43641741131</v>
      </c>
    </row>
    <row r="201" spans="1:6" x14ac:dyDescent="0.25">
      <c r="A201" s="29">
        <f t="shared" si="11"/>
        <v>193</v>
      </c>
      <c r="B201" s="30">
        <f t="shared" si="12"/>
        <v>48549</v>
      </c>
      <c r="C201" s="31">
        <f t="shared" si="13"/>
        <v>106146.43641741131</v>
      </c>
      <c r="D201" s="31">
        <f>IF(AND(A201&gt;LoanPeriod,A201&lt;=Summary!$B$9),LoanAmount+'Loan-Extra Payments'!ScheduledPayment,0)</f>
        <v>0</v>
      </c>
      <c r="E201" s="32">
        <f t="shared" ref="E201:E264" si="15">(C201+D201)*(InterestRate/12)</f>
        <v>619.18754576823267</v>
      </c>
      <c r="F201" s="32">
        <f t="shared" si="14"/>
        <v>106765.62396317955</v>
      </c>
    </row>
    <row r="202" spans="1:6" x14ac:dyDescent="0.25">
      <c r="A202" s="29">
        <f t="shared" si="11"/>
        <v>194</v>
      </c>
      <c r="B202" s="30">
        <f t="shared" si="12"/>
        <v>48580</v>
      </c>
      <c r="C202" s="31">
        <f t="shared" si="13"/>
        <v>106765.62396317955</v>
      </c>
      <c r="D202" s="31">
        <f>IF(AND(A202&gt;LoanPeriod,A202&lt;=Summary!$B$9),LoanAmount+'Loan-Extra Payments'!ScheduledPayment,0)</f>
        <v>0</v>
      </c>
      <c r="E202" s="32">
        <f t="shared" si="15"/>
        <v>622.79947311854744</v>
      </c>
      <c r="F202" s="32">
        <f t="shared" si="14"/>
        <v>107388.42343629809</v>
      </c>
    </row>
    <row r="203" spans="1:6" x14ac:dyDescent="0.25">
      <c r="A203" s="29">
        <f t="shared" ref="A203:A266" si="16">A202+1</f>
        <v>195</v>
      </c>
      <c r="B203" s="30">
        <f t="shared" ref="B203:B266" si="17">EDATE(B202,1)</f>
        <v>48611</v>
      </c>
      <c r="C203" s="31">
        <f t="shared" si="13"/>
        <v>107388.42343629809</v>
      </c>
      <c r="D203" s="31">
        <f>IF(AND(A203&gt;LoanPeriod,A203&lt;=Summary!$B$9),LoanAmount+'Loan-Extra Payments'!ScheduledPayment,0)</f>
        <v>0</v>
      </c>
      <c r="E203" s="32">
        <f t="shared" si="15"/>
        <v>626.43247004507225</v>
      </c>
      <c r="F203" s="32">
        <f t="shared" si="14"/>
        <v>108014.85590634316</v>
      </c>
    </row>
    <row r="204" spans="1:6" x14ac:dyDescent="0.25">
      <c r="A204" s="29">
        <f t="shared" si="16"/>
        <v>196</v>
      </c>
      <c r="B204" s="30">
        <f t="shared" si="17"/>
        <v>48639</v>
      </c>
      <c r="C204" s="31">
        <f t="shared" ref="C204:C267" si="18">F203</f>
        <v>108014.85590634316</v>
      </c>
      <c r="D204" s="31">
        <f>IF(AND(A204&gt;LoanPeriod,A204&lt;=Summary!$B$9),LoanAmount+'Loan-Extra Payments'!ScheduledPayment,0)</f>
        <v>0</v>
      </c>
      <c r="E204" s="32">
        <f t="shared" si="15"/>
        <v>630.08665945366852</v>
      </c>
      <c r="F204" s="32">
        <f t="shared" ref="F204:F267" si="19">SUM(C204:E204)</f>
        <v>108644.94256579682</v>
      </c>
    </row>
    <row r="205" spans="1:6" x14ac:dyDescent="0.25">
      <c r="A205" s="29">
        <f t="shared" si="16"/>
        <v>197</v>
      </c>
      <c r="B205" s="30">
        <f t="shared" si="17"/>
        <v>48670</v>
      </c>
      <c r="C205" s="31">
        <f t="shared" si="18"/>
        <v>108644.94256579682</v>
      </c>
      <c r="D205" s="31">
        <f>IF(AND(A205&gt;LoanPeriod,A205&lt;=Summary!$B$9),LoanAmount+'Loan-Extra Payments'!ScheduledPayment,0)</f>
        <v>0</v>
      </c>
      <c r="E205" s="32">
        <f t="shared" si="15"/>
        <v>633.76216496714812</v>
      </c>
      <c r="F205" s="32">
        <f t="shared" si="19"/>
        <v>109278.70473076397</v>
      </c>
    </row>
    <row r="206" spans="1:6" x14ac:dyDescent="0.25">
      <c r="A206" s="29">
        <f t="shared" si="16"/>
        <v>198</v>
      </c>
      <c r="B206" s="30">
        <f t="shared" si="17"/>
        <v>48700</v>
      </c>
      <c r="C206" s="31">
        <f t="shared" si="18"/>
        <v>109278.70473076397</v>
      </c>
      <c r="D206" s="31">
        <f>IF(AND(A206&gt;LoanPeriod,A206&lt;=Summary!$B$9),LoanAmount+'Loan-Extra Payments'!ScheduledPayment,0)</f>
        <v>0</v>
      </c>
      <c r="E206" s="32">
        <f t="shared" si="15"/>
        <v>637.45911092945653</v>
      </c>
      <c r="F206" s="32">
        <f t="shared" si="19"/>
        <v>109916.16384169343</v>
      </c>
    </row>
    <row r="207" spans="1:6" x14ac:dyDescent="0.25">
      <c r="A207" s="29">
        <f t="shared" si="16"/>
        <v>199</v>
      </c>
      <c r="B207" s="30">
        <f t="shared" si="17"/>
        <v>48731</v>
      </c>
      <c r="C207" s="31">
        <f t="shared" si="18"/>
        <v>109916.16384169343</v>
      </c>
      <c r="D207" s="31">
        <f>IF(AND(A207&gt;LoanPeriod,A207&lt;=Summary!$B$9),LoanAmount+'Loan-Extra Payments'!ScheduledPayment,0)</f>
        <v>0</v>
      </c>
      <c r="E207" s="32">
        <f t="shared" si="15"/>
        <v>641.17762240987838</v>
      </c>
      <c r="F207" s="32">
        <f t="shared" si="19"/>
        <v>110557.3414641033</v>
      </c>
    </row>
    <row r="208" spans="1:6" x14ac:dyDescent="0.25">
      <c r="A208" s="29">
        <f t="shared" si="16"/>
        <v>200</v>
      </c>
      <c r="B208" s="30">
        <f t="shared" si="17"/>
        <v>48761</v>
      </c>
      <c r="C208" s="31">
        <f t="shared" si="18"/>
        <v>110557.3414641033</v>
      </c>
      <c r="D208" s="31">
        <f>IF(AND(A208&gt;LoanPeriod,A208&lt;=Summary!$B$9),LoanAmount+'Loan-Extra Payments'!ScheduledPayment,0)</f>
        <v>0</v>
      </c>
      <c r="E208" s="32">
        <f t="shared" si="15"/>
        <v>644.91782520726929</v>
      </c>
      <c r="F208" s="32">
        <f t="shared" si="19"/>
        <v>111202.25928931058</v>
      </c>
    </row>
    <row r="209" spans="1:6" x14ac:dyDescent="0.25">
      <c r="A209" s="29">
        <f t="shared" si="16"/>
        <v>201</v>
      </c>
      <c r="B209" s="30">
        <f t="shared" si="17"/>
        <v>48792</v>
      </c>
      <c r="C209" s="31">
        <f t="shared" si="18"/>
        <v>111202.25928931058</v>
      </c>
      <c r="D209" s="31">
        <f>IF(AND(A209&gt;LoanPeriod,A209&lt;=Summary!$B$9),LoanAmount+'Loan-Extra Payments'!ScheduledPayment,0)</f>
        <v>0</v>
      </c>
      <c r="E209" s="32">
        <f t="shared" si="15"/>
        <v>648.67984585431168</v>
      </c>
      <c r="F209" s="32">
        <f t="shared" si="19"/>
        <v>111850.93913516488</v>
      </c>
    </row>
    <row r="210" spans="1:6" x14ac:dyDescent="0.25">
      <c r="A210" s="29">
        <f t="shared" si="16"/>
        <v>202</v>
      </c>
      <c r="B210" s="30">
        <f t="shared" si="17"/>
        <v>48823</v>
      </c>
      <c r="C210" s="31">
        <f t="shared" si="18"/>
        <v>111850.93913516488</v>
      </c>
      <c r="D210" s="31">
        <f>IF(AND(A210&gt;LoanPeriod,A210&lt;=Summary!$B$9),LoanAmount+'Loan-Extra Payments'!ScheduledPayment,0)</f>
        <v>0</v>
      </c>
      <c r="E210" s="32">
        <f t="shared" si="15"/>
        <v>652.46381162179512</v>
      </c>
      <c r="F210" s="32">
        <f t="shared" si="19"/>
        <v>112503.40294678668</v>
      </c>
    </row>
    <row r="211" spans="1:6" x14ac:dyDescent="0.25">
      <c r="A211" s="29">
        <f t="shared" si="16"/>
        <v>203</v>
      </c>
      <c r="B211" s="30">
        <f t="shared" si="17"/>
        <v>48853</v>
      </c>
      <c r="C211" s="31">
        <f t="shared" si="18"/>
        <v>112503.40294678668</v>
      </c>
      <c r="D211" s="31">
        <f>IF(AND(A211&gt;LoanPeriod,A211&lt;=Summary!$B$9),LoanAmount+'Loan-Extra Payments'!ScheduledPayment,0)</f>
        <v>0</v>
      </c>
      <c r="E211" s="32">
        <f t="shared" si="15"/>
        <v>656.2698505229223</v>
      </c>
      <c r="F211" s="32">
        <f t="shared" si="19"/>
        <v>113159.6727973096</v>
      </c>
    </row>
    <row r="212" spans="1:6" x14ac:dyDescent="0.25">
      <c r="A212" s="29">
        <f t="shared" si="16"/>
        <v>204</v>
      </c>
      <c r="B212" s="30">
        <f t="shared" si="17"/>
        <v>48884</v>
      </c>
      <c r="C212" s="31">
        <f t="shared" si="18"/>
        <v>113159.6727973096</v>
      </c>
      <c r="D212" s="31">
        <f>IF(AND(A212&gt;LoanPeriod,A212&lt;=Summary!$B$9),LoanAmount+'Loan-Extra Payments'!ScheduledPayment,0)</f>
        <v>0</v>
      </c>
      <c r="E212" s="32">
        <f t="shared" si="15"/>
        <v>660.09809131763939</v>
      </c>
      <c r="F212" s="32">
        <f t="shared" si="19"/>
        <v>113819.77088862724</v>
      </c>
    </row>
    <row r="213" spans="1:6" x14ac:dyDescent="0.25">
      <c r="A213" s="29">
        <f t="shared" si="16"/>
        <v>205</v>
      </c>
      <c r="B213" s="30">
        <f t="shared" si="17"/>
        <v>48914</v>
      </c>
      <c r="C213" s="31">
        <f t="shared" si="18"/>
        <v>113819.77088862724</v>
      </c>
      <c r="D213" s="31">
        <f>IF(AND(A213&gt;LoanPeriod,A213&lt;=Summary!$B$9),LoanAmount+'Loan-Extra Payments'!ScheduledPayment,0)</f>
        <v>0</v>
      </c>
      <c r="E213" s="32">
        <f t="shared" si="15"/>
        <v>663.94866351699227</v>
      </c>
      <c r="F213" s="32">
        <f t="shared" si="19"/>
        <v>114483.71955214423</v>
      </c>
    </row>
    <row r="214" spans="1:6" x14ac:dyDescent="0.25">
      <c r="A214" s="29">
        <f t="shared" si="16"/>
        <v>206</v>
      </c>
      <c r="B214" s="30">
        <f t="shared" si="17"/>
        <v>48945</v>
      </c>
      <c r="C214" s="31">
        <f t="shared" si="18"/>
        <v>114483.71955214423</v>
      </c>
      <c r="D214" s="31">
        <f>IF(AND(A214&gt;LoanPeriod,A214&lt;=Summary!$B$9),LoanAmount+'Loan-Extra Payments'!ScheduledPayment,0)</f>
        <v>0</v>
      </c>
      <c r="E214" s="32">
        <f t="shared" si="15"/>
        <v>667.82169738750804</v>
      </c>
      <c r="F214" s="32">
        <f t="shared" si="19"/>
        <v>115151.54124953174</v>
      </c>
    </row>
    <row r="215" spans="1:6" x14ac:dyDescent="0.25">
      <c r="A215" s="29">
        <f t="shared" si="16"/>
        <v>207</v>
      </c>
      <c r="B215" s="30">
        <f t="shared" si="17"/>
        <v>48976</v>
      </c>
      <c r="C215" s="31">
        <f t="shared" si="18"/>
        <v>115151.54124953174</v>
      </c>
      <c r="D215" s="31">
        <f>IF(AND(A215&gt;LoanPeriod,A215&lt;=Summary!$B$9),LoanAmount+'Loan-Extra Payments'!ScheduledPayment,0)</f>
        <v>0</v>
      </c>
      <c r="E215" s="32">
        <f t="shared" si="15"/>
        <v>671.71732395560184</v>
      </c>
      <c r="F215" s="32">
        <f t="shared" si="19"/>
        <v>115823.25857348734</v>
      </c>
    </row>
    <row r="216" spans="1:6" x14ac:dyDescent="0.25">
      <c r="A216" s="29">
        <f t="shared" si="16"/>
        <v>208</v>
      </c>
      <c r="B216" s="30">
        <f t="shared" si="17"/>
        <v>49004</v>
      </c>
      <c r="C216" s="31">
        <f t="shared" si="18"/>
        <v>115823.25857348734</v>
      </c>
      <c r="D216" s="31">
        <f>IF(AND(A216&gt;LoanPeriod,A216&lt;=Summary!$B$9),LoanAmount+'Loan-Extra Payments'!ScheduledPayment,0)</f>
        <v>0</v>
      </c>
      <c r="E216" s="32">
        <f t="shared" si="15"/>
        <v>675.63567501200953</v>
      </c>
      <c r="F216" s="32">
        <f t="shared" si="19"/>
        <v>116498.89424849935</v>
      </c>
    </row>
    <row r="217" spans="1:6" x14ac:dyDescent="0.25">
      <c r="A217" s="29">
        <f t="shared" si="16"/>
        <v>209</v>
      </c>
      <c r="B217" s="30">
        <f t="shared" si="17"/>
        <v>49035</v>
      </c>
      <c r="C217" s="31">
        <f t="shared" si="18"/>
        <v>116498.89424849935</v>
      </c>
      <c r="D217" s="31">
        <f>IF(AND(A217&gt;LoanPeriod,A217&lt;=Summary!$B$9),LoanAmount+'Loan-Extra Payments'!ScheduledPayment,0)</f>
        <v>0</v>
      </c>
      <c r="E217" s="32">
        <f t="shared" si="15"/>
        <v>679.57688311624622</v>
      </c>
      <c r="F217" s="32">
        <f t="shared" si="19"/>
        <v>117178.47113161559</v>
      </c>
    </row>
    <row r="218" spans="1:6" x14ac:dyDescent="0.25">
      <c r="A218" s="29">
        <f t="shared" si="16"/>
        <v>210</v>
      </c>
      <c r="B218" s="30">
        <f t="shared" si="17"/>
        <v>49065</v>
      </c>
      <c r="C218" s="31">
        <f t="shared" si="18"/>
        <v>117178.47113161559</v>
      </c>
      <c r="D218" s="31">
        <f>IF(AND(A218&gt;LoanPeriod,A218&lt;=Summary!$B$9),LoanAmount+'Loan-Extra Payments'!ScheduledPayment,0)</f>
        <v>0</v>
      </c>
      <c r="E218" s="32">
        <f t="shared" si="15"/>
        <v>683.54108160109092</v>
      </c>
      <c r="F218" s="32">
        <f t="shared" si="19"/>
        <v>117862.01221321667</v>
      </c>
    </row>
    <row r="219" spans="1:6" x14ac:dyDescent="0.25">
      <c r="A219" s="29">
        <f t="shared" si="16"/>
        <v>211</v>
      </c>
      <c r="B219" s="30">
        <f t="shared" si="17"/>
        <v>49096</v>
      </c>
      <c r="C219" s="31">
        <f t="shared" si="18"/>
        <v>117862.01221321667</v>
      </c>
      <c r="D219" s="31">
        <f>IF(AND(A219&gt;LoanPeriod,A219&lt;=Summary!$B$9),LoanAmount+'Loan-Extra Payments'!ScheduledPayment,0)</f>
        <v>0</v>
      </c>
      <c r="E219" s="32">
        <f t="shared" si="15"/>
        <v>687.52840457709726</v>
      </c>
      <c r="F219" s="32">
        <f t="shared" si="19"/>
        <v>118549.54061779377</v>
      </c>
    </row>
    <row r="220" spans="1:6" x14ac:dyDescent="0.25">
      <c r="A220" s="29">
        <f t="shared" si="16"/>
        <v>212</v>
      </c>
      <c r="B220" s="30">
        <f t="shared" si="17"/>
        <v>49126</v>
      </c>
      <c r="C220" s="31">
        <f t="shared" si="18"/>
        <v>118549.54061779377</v>
      </c>
      <c r="D220" s="31">
        <f>IF(AND(A220&gt;LoanPeriod,A220&lt;=Summary!$B$9),LoanAmount+'Loan-Extra Payments'!ScheduledPayment,0)</f>
        <v>0</v>
      </c>
      <c r="E220" s="32">
        <f t="shared" si="15"/>
        <v>691.5389869371304</v>
      </c>
      <c r="F220" s="32">
        <f t="shared" si="19"/>
        <v>119241.0796047309</v>
      </c>
    </row>
    <row r="221" spans="1:6" x14ac:dyDescent="0.25">
      <c r="A221" s="29">
        <f t="shared" si="16"/>
        <v>213</v>
      </c>
      <c r="B221" s="30">
        <f t="shared" si="17"/>
        <v>49157</v>
      </c>
      <c r="C221" s="31">
        <f t="shared" si="18"/>
        <v>119241.0796047309</v>
      </c>
      <c r="D221" s="31">
        <f>IF(AND(A221&gt;LoanPeriod,A221&lt;=Summary!$B$9),LoanAmount+'Loan-Extra Payments'!ScheduledPayment,0)</f>
        <v>0</v>
      </c>
      <c r="E221" s="32">
        <f t="shared" si="15"/>
        <v>695.57296436093031</v>
      </c>
      <c r="F221" s="32">
        <f t="shared" si="19"/>
        <v>119936.65256909184</v>
      </c>
    </row>
    <row r="222" spans="1:6" x14ac:dyDescent="0.25">
      <c r="A222" s="29">
        <f t="shared" si="16"/>
        <v>214</v>
      </c>
      <c r="B222" s="30">
        <f t="shared" si="17"/>
        <v>49188</v>
      </c>
      <c r="C222" s="31">
        <f t="shared" si="18"/>
        <v>119936.65256909184</v>
      </c>
      <c r="D222" s="31">
        <f>IF(AND(A222&gt;LoanPeriod,A222&lt;=Summary!$B$9),LoanAmount+'Loan-Extra Payments'!ScheduledPayment,0)</f>
        <v>0</v>
      </c>
      <c r="E222" s="32">
        <f t="shared" si="15"/>
        <v>699.63047331970245</v>
      </c>
      <c r="F222" s="32">
        <f t="shared" si="19"/>
        <v>120636.28304241154</v>
      </c>
    </row>
    <row r="223" spans="1:6" x14ac:dyDescent="0.25">
      <c r="A223" s="29">
        <f t="shared" si="16"/>
        <v>215</v>
      </c>
      <c r="B223" s="30">
        <f t="shared" si="17"/>
        <v>49218</v>
      </c>
      <c r="C223" s="31">
        <f t="shared" si="18"/>
        <v>120636.28304241154</v>
      </c>
      <c r="D223" s="31">
        <f>IF(AND(A223&gt;LoanPeriod,A223&lt;=Summary!$B$9),LoanAmount+'Loan-Extra Payments'!ScheduledPayment,0)</f>
        <v>0</v>
      </c>
      <c r="E223" s="32">
        <f t="shared" si="15"/>
        <v>703.71165108073399</v>
      </c>
      <c r="F223" s="32">
        <f t="shared" si="19"/>
        <v>121339.99469349228</v>
      </c>
    </row>
    <row r="224" spans="1:6" x14ac:dyDescent="0.25">
      <c r="A224" s="29">
        <f t="shared" si="16"/>
        <v>216</v>
      </c>
      <c r="B224" s="30">
        <f t="shared" si="17"/>
        <v>49249</v>
      </c>
      <c r="C224" s="31">
        <f t="shared" si="18"/>
        <v>121339.99469349228</v>
      </c>
      <c r="D224" s="31">
        <f>IF(AND(A224&gt;LoanPeriod,A224&lt;=Summary!$B$9),LoanAmount+'Loan-Extra Payments'!ScheduledPayment,0)</f>
        <v>0</v>
      </c>
      <c r="E224" s="32">
        <f t="shared" si="15"/>
        <v>707.81663571203831</v>
      </c>
      <c r="F224" s="32">
        <f t="shared" si="19"/>
        <v>122047.81132920431</v>
      </c>
    </row>
    <row r="225" spans="1:6" x14ac:dyDescent="0.25">
      <c r="A225" s="29">
        <f t="shared" si="16"/>
        <v>217</v>
      </c>
      <c r="B225" s="30">
        <f t="shared" si="17"/>
        <v>49279</v>
      </c>
      <c r="C225" s="31">
        <f t="shared" si="18"/>
        <v>122047.81132920431</v>
      </c>
      <c r="D225" s="31">
        <f>IF(AND(A225&gt;LoanPeriod,A225&lt;=Summary!$B$9),LoanAmount+'Loan-Extra Payments'!ScheduledPayment,0)</f>
        <v>0</v>
      </c>
      <c r="E225" s="32">
        <f t="shared" si="15"/>
        <v>711.94556608702521</v>
      </c>
      <c r="F225" s="32">
        <f t="shared" si="19"/>
        <v>122759.75689529134</v>
      </c>
    </row>
    <row r="226" spans="1:6" x14ac:dyDescent="0.25">
      <c r="A226" s="29">
        <f t="shared" si="16"/>
        <v>218</v>
      </c>
      <c r="B226" s="30">
        <f t="shared" si="17"/>
        <v>49310</v>
      </c>
      <c r="C226" s="31">
        <f t="shared" si="18"/>
        <v>122759.75689529134</v>
      </c>
      <c r="D226" s="31">
        <f>IF(AND(A226&gt;LoanPeriod,A226&lt;=Summary!$B$9),LoanAmount+'Loan-Extra Payments'!ScheduledPayment,0)</f>
        <v>0</v>
      </c>
      <c r="E226" s="32">
        <f t="shared" si="15"/>
        <v>716.09858188919952</v>
      </c>
      <c r="F226" s="32">
        <f t="shared" si="19"/>
        <v>123475.85547718054</v>
      </c>
    </row>
    <row r="227" spans="1:6" x14ac:dyDescent="0.25">
      <c r="A227" s="29">
        <f t="shared" si="16"/>
        <v>219</v>
      </c>
      <c r="B227" s="30">
        <f t="shared" si="17"/>
        <v>49341</v>
      </c>
      <c r="C227" s="31">
        <f t="shared" si="18"/>
        <v>123475.85547718054</v>
      </c>
      <c r="D227" s="31">
        <f>IF(AND(A227&gt;LoanPeriod,A227&lt;=Summary!$B$9),LoanAmount+'Loan-Extra Payments'!ScheduledPayment,0)</f>
        <v>0</v>
      </c>
      <c r="E227" s="32">
        <f t="shared" si="15"/>
        <v>720.27582361688644</v>
      </c>
      <c r="F227" s="32">
        <f t="shared" si="19"/>
        <v>124196.13130079742</v>
      </c>
    </row>
    <row r="228" spans="1:6" x14ac:dyDescent="0.25">
      <c r="A228" s="29">
        <f t="shared" si="16"/>
        <v>220</v>
      </c>
      <c r="B228" s="30">
        <f t="shared" si="17"/>
        <v>49369</v>
      </c>
      <c r="C228" s="31">
        <f t="shared" si="18"/>
        <v>124196.13130079742</v>
      </c>
      <c r="D228" s="31">
        <f>IF(AND(A228&gt;LoanPeriod,A228&lt;=Summary!$B$9),LoanAmount+'Loan-Extra Payments'!ScheduledPayment,0)</f>
        <v>0</v>
      </c>
      <c r="E228" s="32">
        <f t="shared" si="15"/>
        <v>724.47743258798505</v>
      </c>
      <c r="F228" s="32">
        <f t="shared" si="19"/>
        <v>124920.60873338541</v>
      </c>
    </row>
    <row r="229" spans="1:6" x14ac:dyDescent="0.25">
      <c r="A229" s="29">
        <f t="shared" si="16"/>
        <v>221</v>
      </c>
      <c r="B229" s="30">
        <f t="shared" si="17"/>
        <v>49400</v>
      </c>
      <c r="C229" s="31">
        <f t="shared" si="18"/>
        <v>124920.60873338541</v>
      </c>
      <c r="D229" s="31">
        <f>IF(AND(A229&gt;LoanPeriod,A229&lt;=Summary!$B$9),LoanAmount+'Loan-Extra Payments'!ScheduledPayment,0)</f>
        <v>0</v>
      </c>
      <c r="E229" s="32">
        <f t="shared" si="15"/>
        <v>728.70355094474826</v>
      </c>
      <c r="F229" s="32">
        <f t="shared" si="19"/>
        <v>125649.31228433015</v>
      </c>
    </row>
    <row r="230" spans="1:6" x14ac:dyDescent="0.25">
      <c r="A230" s="29">
        <f t="shared" si="16"/>
        <v>222</v>
      </c>
      <c r="B230" s="30">
        <f t="shared" si="17"/>
        <v>49430</v>
      </c>
      <c r="C230" s="31">
        <f t="shared" si="18"/>
        <v>125649.31228433015</v>
      </c>
      <c r="D230" s="31">
        <f>IF(AND(A230&gt;LoanPeriod,A230&lt;=Summary!$B$9),LoanAmount+'Loan-Extra Payments'!ScheduledPayment,0)</f>
        <v>0</v>
      </c>
      <c r="E230" s="32">
        <f t="shared" si="15"/>
        <v>732.95432165859256</v>
      </c>
      <c r="F230" s="32">
        <f t="shared" si="19"/>
        <v>126382.26660598874</v>
      </c>
    </row>
    <row r="231" spans="1:6" x14ac:dyDescent="0.25">
      <c r="A231" s="29">
        <f t="shared" si="16"/>
        <v>223</v>
      </c>
      <c r="B231" s="30">
        <f t="shared" si="17"/>
        <v>49461</v>
      </c>
      <c r="C231" s="31">
        <f t="shared" si="18"/>
        <v>126382.26660598874</v>
      </c>
      <c r="D231" s="31">
        <f>IF(AND(A231&gt;LoanPeriod,A231&lt;=Summary!$B$9),LoanAmount+'Loan-Extra Payments'!ScheduledPayment,0)</f>
        <v>0</v>
      </c>
      <c r="E231" s="32">
        <f t="shared" si="15"/>
        <v>737.22988853493439</v>
      </c>
      <c r="F231" s="32">
        <f t="shared" si="19"/>
        <v>127119.49649452367</v>
      </c>
    </row>
    <row r="232" spans="1:6" x14ac:dyDescent="0.25">
      <c r="A232" s="29">
        <f t="shared" si="16"/>
        <v>224</v>
      </c>
      <c r="B232" s="30">
        <f t="shared" si="17"/>
        <v>49491</v>
      </c>
      <c r="C232" s="31">
        <f t="shared" si="18"/>
        <v>127119.49649452367</v>
      </c>
      <c r="D232" s="31">
        <f>IF(AND(A232&gt;LoanPeriod,A232&lt;=Summary!$B$9),LoanAmount+'Loan-Extra Payments'!ScheduledPayment,0)</f>
        <v>0</v>
      </c>
      <c r="E232" s="32">
        <f t="shared" si="15"/>
        <v>741.53039621805476</v>
      </c>
      <c r="F232" s="32">
        <f t="shared" si="19"/>
        <v>127861.02689074172</v>
      </c>
    </row>
    <row r="233" spans="1:6" x14ac:dyDescent="0.25">
      <c r="A233" s="29">
        <f t="shared" si="16"/>
        <v>225</v>
      </c>
      <c r="B233" s="30">
        <f t="shared" si="17"/>
        <v>49522</v>
      </c>
      <c r="C233" s="31">
        <f t="shared" si="18"/>
        <v>127861.02689074172</v>
      </c>
      <c r="D233" s="31">
        <f>IF(AND(A233&gt;LoanPeriod,A233&lt;=Summary!$B$9),LoanAmount+'Loan-Extra Payments'!ScheduledPayment,0)</f>
        <v>0</v>
      </c>
      <c r="E233" s="32">
        <f t="shared" si="15"/>
        <v>745.8559901959934</v>
      </c>
      <c r="F233" s="32">
        <f t="shared" si="19"/>
        <v>128606.88288093772</v>
      </c>
    </row>
    <row r="234" spans="1:6" x14ac:dyDescent="0.25">
      <c r="A234" s="29">
        <f t="shared" si="16"/>
        <v>226</v>
      </c>
      <c r="B234" s="30">
        <f t="shared" si="17"/>
        <v>49553</v>
      </c>
      <c r="C234" s="31">
        <f t="shared" si="18"/>
        <v>128606.88288093772</v>
      </c>
      <c r="D234" s="31">
        <f>IF(AND(A234&gt;LoanPeriod,A234&lt;=Summary!$B$9),LoanAmount+'Loan-Extra Payments'!ScheduledPayment,0)</f>
        <v>0</v>
      </c>
      <c r="E234" s="32">
        <f t="shared" si="15"/>
        <v>750.20681680547</v>
      </c>
      <c r="F234" s="32">
        <f t="shared" si="19"/>
        <v>129357.08969774318</v>
      </c>
    </row>
    <row r="235" spans="1:6" x14ac:dyDescent="0.25">
      <c r="A235" s="29">
        <f t="shared" si="16"/>
        <v>227</v>
      </c>
      <c r="B235" s="30">
        <f t="shared" si="17"/>
        <v>49583</v>
      </c>
      <c r="C235" s="31">
        <f t="shared" si="18"/>
        <v>129357.08969774318</v>
      </c>
      <c r="D235" s="31">
        <f>IF(AND(A235&gt;LoanPeriod,A235&lt;=Summary!$B$9),LoanAmount+'Loan-Extra Payments'!ScheduledPayment,0)</f>
        <v>0</v>
      </c>
      <c r="E235" s="32">
        <f t="shared" si="15"/>
        <v>754.58302323683529</v>
      </c>
      <c r="F235" s="32">
        <f t="shared" si="19"/>
        <v>130111.67272098002</v>
      </c>
    </row>
    <row r="236" spans="1:6" x14ac:dyDescent="0.25">
      <c r="A236" s="29">
        <f t="shared" si="16"/>
        <v>228</v>
      </c>
      <c r="B236" s="30">
        <f t="shared" si="17"/>
        <v>49614</v>
      </c>
      <c r="C236" s="31">
        <f t="shared" si="18"/>
        <v>130111.67272098002</v>
      </c>
      <c r="D236" s="31">
        <f>IF(AND(A236&gt;LoanPeriod,A236&lt;=Summary!$B$9),LoanAmount+'Loan-Extra Payments'!ScheduledPayment,0)</f>
        <v>0</v>
      </c>
      <c r="E236" s="32">
        <f t="shared" si="15"/>
        <v>758.98475753905018</v>
      </c>
      <c r="F236" s="32">
        <f t="shared" si="19"/>
        <v>130870.65747851906</v>
      </c>
    </row>
    <row r="237" spans="1:6" x14ac:dyDescent="0.25">
      <c r="A237" s="29">
        <f t="shared" si="16"/>
        <v>229</v>
      </c>
      <c r="B237" s="30">
        <f t="shared" si="17"/>
        <v>49644</v>
      </c>
      <c r="C237" s="31">
        <f t="shared" si="18"/>
        <v>130870.65747851906</v>
      </c>
      <c r="D237" s="31">
        <f>IF(AND(A237&gt;LoanPeriod,A237&lt;=Summary!$B$9),LoanAmount+'Loan-Extra Payments'!ScheduledPayment,0)</f>
        <v>0</v>
      </c>
      <c r="E237" s="32">
        <f t="shared" si="15"/>
        <v>763.41216862469457</v>
      </c>
      <c r="F237" s="32">
        <f t="shared" si="19"/>
        <v>131634.06964714377</v>
      </c>
    </row>
    <row r="238" spans="1:6" x14ac:dyDescent="0.25">
      <c r="A238" s="29">
        <f t="shared" si="16"/>
        <v>230</v>
      </c>
      <c r="B238" s="30">
        <f t="shared" si="17"/>
        <v>49675</v>
      </c>
      <c r="C238" s="31">
        <f t="shared" si="18"/>
        <v>131634.06964714377</v>
      </c>
      <c r="D238" s="31">
        <f>IF(AND(A238&gt;LoanPeriod,A238&lt;=Summary!$B$9),LoanAmount+'Loan-Extra Payments'!ScheduledPayment,0)</f>
        <v>0</v>
      </c>
      <c r="E238" s="32">
        <f t="shared" si="15"/>
        <v>767.8654062750054</v>
      </c>
      <c r="F238" s="32">
        <f t="shared" si="19"/>
        <v>132401.93505341877</v>
      </c>
    </row>
    <row r="239" spans="1:6" x14ac:dyDescent="0.25">
      <c r="A239" s="29">
        <f t="shared" si="16"/>
        <v>231</v>
      </c>
      <c r="B239" s="30">
        <f t="shared" si="17"/>
        <v>49706</v>
      </c>
      <c r="C239" s="31">
        <f t="shared" si="18"/>
        <v>132401.93505341877</v>
      </c>
      <c r="D239" s="31">
        <f>IF(AND(A239&gt;LoanPeriod,A239&lt;=Summary!$B$9),LoanAmount+'Loan-Extra Payments'!ScheduledPayment,0)</f>
        <v>0</v>
      </c>
      <c r="E239" s="32">
        <f t="shared" si="15"/>
        <v>772.34462114494283</v>
      </c>
      <c r="F239" s="32">
        <f t="shared" si="19"/>
        <v>133174.2796745637</v>
      </c>
    </row>
    <row r="240" spans="1:6" x14ac:dyDescent="0.25">
      <c r="A240" s="29">
        <f t="shared" si="16"/>
        <v>232</v>
      </c>
      <c r="B240" s="30">
        <f t="shared" si="17"/>
        <v>49735</v>
      </c>
      <c r="C240" s="31">
        <f t="shared" si="18"/>
        <v>133174.2796745637</v>
      </c>
      <c r="D240" s="31">
        <f>IF(AND(A240&gt;LoanPeriod,A240&lt;=Summary!$B$9),LoanAmount+'Loan-Extra Payments'!ScheduledPayment,0)</f>
        <v>0</v>
      </c>
      <c r="E240" s="32">
        <f t="shared" si="15"/>
        <v>776.84996476828826</v>
      </c>
      <c r="F240" s="32">
        <f t="shared" si="19"/>
        <v>133951.12963933198</v>
      </c>
    </row>
    <row r="241" spans="1:6" x14ac:dyDescent="0.25">
      <c r="A241" s="29">
        <f t="shared" si="16"/>
        <v>233</v>
      </c>
      <c r="B241" s="30">
        <f t="shared" si="17"/>
        <v>49766</v>
      </c>
      <c r="C241" s="31">
        <f t="shared" si="18"/>
        <v>133951.12963933198</v>
      </c>
      <c r="D241" s="31">
        <f>IF(AND(A241&gt;LoanPeriod,A241&lt;=Summary!$B$9),LoanAmount+'Loan-Extra Payments'!ScheduledPayment,0)</f>
        <v>0</v>
      </c>
      <c r="E241" s="32">
        <f t="shared" si="15"/>
        <v>781.38158956276993</v>
      </c>
      <c r="F241" s="32">
        <f t="shared" si="19"/>
        <v>134732.51122889476</v>
      </c>
    </row>
    <row r="242" spans="1:6" x14ac:dyDescent="0.25">
      <c r="A242" s="29">
        <f t="shared" si="16"/>
        <v>234</v>
      </c>
      <c r="B242" s="30">
        <f t="shared" si="17"/>
        <v>49796</v>
      </c>
      <c r="C242" s="31">
        <f t="shared" si="18"/>
        <v>134732.51122889476</v>
      </c>
      <c r="D242" s="31">
        <f>IF(AND(A242&gt;LoanPeriod,A242&lt;=Summary!$B$9),LoanAmount+'Loan-Extra Payments'!ScheduledPayment,0)</f>
        <v>0</v>
      </c>
      <c r="E242" s="32">
        <f t="shared" si="15"/>
        <v>785.93964883521949</v>
      </c>
      <c r="F242" s="32">
        <f t="shared" si="19"/>
        <v>135518.45087772998</v>
      </c>
    </row>
    <row r="243" spans="1:6" x14ac:dyDescent="0.25">
      <c r="A243" s="29">
        <f t="shared" si="16"/>
        <v>235</v>
      </c>
      <c r="B243" s="30">
        <f t="shared" si="17"/>
        <v>49827</v>
      </c>
      <c r="C243" s="31">
        <f t="shared" si="18"/>
        <v>135518.45087772998</v>
      </c>
      <c r="D243" s="31">
        <f>IF(AND(A243&gt;LoanPeriod,A243&lt;=Summary!$B$9),LoanAmount+'Loan-Extra Payments'!ScheduledPayment,0)</f>
        <v>0</v>
      </c>
      <c r="E243" s="32">
        <f t="shared" si="15"/>
        <v>790.52429678675821</v>
      </c>
      <c r="F243" s="32">
        <f t="shared" si="19"/>
        <v>136308.97517451673</v>
      </c>
    </row>
    <row r="244" spans="1:6" x14ac:dyDescent="0.25">
      <c r="A244" s="29">
        <f t="shared" si="16"/>
        <v>236</v>
      </c>
      <c r="B244" s="30">
        <f t="shared" si="17"/>
        <v>49857</v>
      </c>
      <c r="C244" s="31">
        <f t="shared" si="18"/>
        <v>136308.97517451673</v>
      </c>
      <c r="D244" s="31">
        <f>IF(AND(A244&gt;LoanPeriod,A244&lt;=Summary!$B$9),LoanAmount+'Loan-Extra Payments'!ScheduledPayment,0)</f>
        <v>0</v>
      </c>
      <c r="E244" s="32">
        <f t="shared" si="15"/>
        <v>795.13568851801426</v>
      </c>
      <c r="F244" s="32">
        <f t="shared" si="19"/>
        <v>137104.11086303476</v>
      </c>
    </row>
    <row r="245" spans="1:6" x14ac:dyDescent="0.25">
      <c r="A245" s="29">
        <f t="shared" si="16"/>
        <v>237</v>
      </c>
      <c r="B245" s="30">
        <f t="shared" si="17"/>
        <v>49888</v>
      </c>
      <c r="C245" s="31">
        <f t="shared" si="18"/>
        <v>137104.11086303476</v>
      </c>
      <c r="D245" s="31">
        <f>IF(AND(A245&gt;LoanPeriod,A245&lt;=Summary!$B$9),LoanAmount+'Loan-Extra Payments'!ScheduledPayment,0)</f>
        <v>0</v>
      </c>
      <c r="E245" s="32">
        <f t="shared" si="15"/>
        <v>799.77398003436952</v>
      </c>
      <c r="F245" s="32">
        <f t="shared" si="19"/>
        <v>137903.88484306913</v>
      </c>
    </row>
    <row r="246" spans="1:6" x14ac:dyDescent="0.25">
      <c r="A246" s="29">
        <f t="shared" si="16"/>
        <v>238</v>
      </c>
      <c r="B246" s="30">
        <f t="shared" si="17"/>
        <v>49919</v>
      </c>
      <c r="C246" s="31">
        <f t="shared" si="18"/>
        <v>137903.88484306913</v>
      </c>
      <c r="D246" s="31">
        <f>IF(AND(A246&gt;LoanPeriod,A246&lt;=Summary!$B$9),LoanAmount+'Loan-Extra Payments'!ScheduledPayment,0)</f>
        <v>0</v>
      </c>
      <c r="E246" s="32">
        <f t="shared" si="15"/>
        <v>804.43932825123659</v>
      </c>
      <c r="F246" s="32">
        <f t="shared" si="19"/>
        <v>138708.32417132036</v>
      </c>
    </row>
    <row r="247" spans="1:6" x14ac:dyDescent="0.25">
      <c r="A247" s="29">
        <f t="shared" si="16"/>
        <v>239</v>
      </c>
      <c r="B247" s="30">
        <f t="shared" si="17"/>
        <v>49949</v>
      </c>
      <c r="C247" s="31">
        <f t="shared" si="18"/>
        <v>138708.32417132036</v>
      </c>
      <c r="D247" s="31">
        <f>IF(AND(A247&gt;LoanPeriod,A247&lt;=Summary!$B$9),LoanAmount+'Loan-Extra Payments'!ScheduledPayment,0)</f>
        <v>0</v>
      </c>
      <c r="E247" s="32">
        <f t="shared" si="15"/>
        <v>809.13189099936881</v>
      </c>
      <c r="F247" s="32">
        <f t="shared" si="19"/>
        <v>139517.45606231972</v>
      </c>
    </row>
    <row r="248" spans="1:6" x14ac:dyDescent="0.25">
      <c r="A248" s="29">
        <f t="shared" si="16"/>
        <v>240</v>
      </c>
      <c r="B248" s="30">
        <f t="shared" si="17"/>
        <v>49980</v>
      </c>
      <c r="C248" s="31">
        <f t="shared" si="18"/>
        <v>139517.45606231972</v>
      </c>
      <c r="D248" s="31">
        <f>IF(AND(A248&gt;LoanPeriod,A248&lt;=Summary!$B$9),LoanAmount+'Loan-Extra Payments'!ScheduledPayment,0)</f>
        <v>0</v>
      </c>
      <c r="E248" s="32">
        <f t="shared" si="15"/>
        <v>813.85182703019836</v>
      </c>
      <c r="F248" s="32">
        <f t="shared" si="19"/>
        <v>140331.3078893499</v>
      </c>
    </row>
    <row r="249" spans="1:6" x14ac:dyDescent="0.25">
      <c r="A249" s="29">
        <f t="shared" si="16"/>
        <v>241</v>
      </c>
      <c r="B249" s="30">
        <f t="shared" si="17"/>
        <v>50010</v>
      </c>
      <c r="C249" s="31">
        <f t="shared" si="18"/>
        <v>140331.3078893499</v>
      </c>
      <c r="D249" s="31">
        <f>IF(AND(A249&gt;LoanPeriod,A249&lt;=Summary!$B$9),LoanAmount+'Loan-Extra Payments'!ScheduledPayment,0)</f>
        <v>0</v>
      </c>
      <c r="E249" s="32">
        <f t="shared" si="15"/>
        <v>818.59929602120781</v>
      </c>
      <c r="F249" s="32">
        <f t="shared" si="19"/>
        <v>141149.90718537112</v>
      </c>
    </row>
    <row r="250" spans="1:6" x14ac:dyDescent="0.25">
      <c r="A250" s="29">
        <f t="shared" si="16"/>
        <v>242</v>
      </c>
      <c r="B250" s="30">
        <f t="shared" si="17"/>
        <v>50041</v>
      </c>
      <c r="C250" s="31">
        <f t="shared" si="18"/>
        <v>141149.90718537112</v>
      </c>
      <c r="D250" s="31">
        <f>IF(AND(A250&gt;LoanPeriod,A250&lt;=Summary!$B$9),LoanAmount+'Loan-Extra Payments'!ScheduledPayment,0)</f>
        <v>0</v>
      </c>
      <c r="E250" s="32">
        <f t="shared" si="15"/>
        <v>823.37445858133162</v>
      </c>
      <c r="F250" s="32">
        <f t="shared" si="19"/>
        <v>141973.28164395245</v>
      </c>
    </row>
    <row r="251" spans="1:6" x14ac:dyDescent="0.25">
      <c r="A251" s="29">
        <f t="shared" si="16"/>
        <v>243</v>
      </c>
      <c r="B251" s="30">
        <f t="shared" si="17"/>
        <v>50072</v>
      </c>
      <c r="C251" s="31">
        <f t="shared" si="18"/>
        <v>141973.28164395245</v>
      </c>
      <c r="D251" s="31">
        <f>IF(AND(A251&gt;LoanPeriod,A251&lt;=Summary!$B$9),LoanAmount+'Loan-Extra Payments'!ScheduledPayment,0)</f>
        <v>0</v>
      </c>
      <c r="E251" s="32">
        <f t="shared" si="15"/>
        <v>828.17747625638935</v>
      </c>
      <c r="F251" s="32">
        <f t="shared" si="19"/>
        <v>142801.45912020883</v>
      </c>
    </row>
    <row r="252" spans="1:6" x14ac:dyDescent="0.25">
      <c r="A252" s="29">
        <f t="shared" si="16"/>
        <v>244</v>
      </c>
      <c r="B252" s="30">
        <f t="shared" si="17"/>
        <v>50100</v>
      </c>
      <c r="C252" s="31">
        <f t="shared" si="18"/>
        <v>142801.45912020883</v>
      </c>
      <c r="D252" s="31">
        <f>IF(AND(A252&gt;LoanPeriod,A252&lt;=Summary!$B$9),LoanAmount+'Loan-Extra Payments'!ScheduledPayment,0)</f>
        <v>0</v>
      </c>
      <c r="E252" s="32">
        <f t="shared" si="15"/>
        <v>833.00851153455153</v>
      </c>
      <c r="F252" s="32">
        <f t="shared" si="19"/>
        <v>143634.46763174338</v>
      </c>
    </row>
    <row r="253" spans="1:6" x14ac:dyDescent="0.25">
      <c r="A253" s="29">
        <f t="shared" si="16"/>
        <v>245</v>
      </c>
      <c r="B253" s="30">
        <f t="shared" si="17"/>
        <v>50131</v>
      </c>
      <c r="C253" s="31">
        <f t="shared" si="18"/>
        <v>143634.46763174338</v>
      </c>
      <c r="D253" s="31">
        <f>IF(AND(A253&gt;LoanPeriod,A253&lt;=Summary!$B$9),LoanAmount+'Loan-Extra Payments'!ScheduledPayment,0)</f>
        <v>0</v>
      </c>
      <c r="E253" s="32">
        <f t="shared" si="15"/>
        <v>837.86772785183643</v>
      </c>
      <c r="F253" s="32">
        <f t="shared" si="19"/>
        <v>144472.33535959522</v>
      </c>
    </row>
    <row r="254" spans="1:6" x14ac:dyDescent="0.25">
      <c r="A254" s="29">
        <f t="shared" si="16"/>
        <v>246</v>
      </c>
      <c r="B254" s="30">
        <f t="shared" si="17"/>
        <v>50161</v>
      </c>
      <c r="C254" s="31">
        <f t="shared" si="18"/>
        <v>144472.33535959522</v>
      </c>
      <c r="D254" s="31">
        <f>IF(AND(A254&gt;LoanPeriod,A254&lt;=Summary!$B$9),LoanAmount+'Loan-Extra Payments'!ScheduledPayment,0)</f>
        <v>0</v>
      </c>
      <c r="E254" s="32">
        <f t="shared" si="15"/>
        <v>842.75528959763881</v>
      </c>
      <c r="F254" s="32">
        <f t="shared" si="19"/>
        <v>145315.09064919286</v>
      </c>
    </row>
    <row r="255" spans="1:6" x14ac:dyDescent="0.25">
      <c r="A255" s="29">
        <f t="shared" si="16"/>
        <v>247</v>
      </c>
      <c r="B255" s="30">
        <f t="shared" si="17"/>
        <v>50192</v>
      </c>
      <c r="C255" s="31">
        <f t="shared" si="18"/>
        <v>145315.09064919286</v>
      </c>
      <c r="D255" s="31">
        <f>IF(AND(A255&gt;LoanPeriod,A255&lt;=Summary!$B$9),LoanAmount+'Loan-Extra Payments'!ScheduledPayment,0)</f>
        <v>0</v>
      </c>
      <c r="E255" s="32">
        <f t="shared" si="15"/>
        <v>847.67136212029175</v>
      </c>
      <c r="F255" s="32">
        <f t="shared" si="19"/>
        <v>146162.76201131314</v>
      </c>
    </row>
    <row r="256" spans="1:6" x14ac:dyDescent="0.25">
      <c r="A256" s="29">
        <f t="shared" si="16"/>
        <v>248</v>
      </c>
      <c r="B256" s="30">
        <f t="shared" si="17"/>
        <v>50222</v>
      </c>
      <c r="C256" s="31">
        <f t="shared" si="18"/>
        <v>146162.76201131314</v>
      </c>
      <c r="D256" s="31">
        <f>IF(AND(A256&gt;LoanPeriod,A256&lt;=Summary!$B$9),LoanAmount+'Loan-Extra Payments'!ScheduledPayment,0)</f>
        <v>0</v>
      </c>
      <c r="E256" s="32">
        <f t="shared" si="15"/>
        <v>852.61611173265999</v>
      </c>
      <c r="F256" s="32">
        <f t="shared" si="19"/>
        <v>147015.37812304581</v>
      </c>
    </row>
    <row r="257" spans="1:6" x14ac:dyDescent="0.25">
      <c r="A257" s="29">
        <f t="shared" si="16"/>
        <v>249</v>
      </c>
      <c r="B257" s="30">
        <f t="shared" si="17"/>
        <v>50253</v>
      </c>
      <c r="C257" s="31">
        <f t="shared" si="18"/>
        <v>147015.37812304581</v>
      </c>
      <c r="D257" s="31">
        <f>IF(AND(A257&gt;LoanPeriod,A257&lt;=Summary!$B$9),LoanAmount+'Loan-Extra Payments'!ScheduledPayment,0)</f>
        <v>0</v>
      </c>
      <c r="E257" s="32">
        <f t="shared" si="15"/>
        <v>857.58970571776729</v>
      </c>
      <c r="F257" s="32">
        <f t="shared" si="19"/>
        <v>147872.96782876359</v>
      </c>
    </row>
    <row r="258" spans="1:6" x14ac:dyDescent="0.25">
      <c r="A258" s="29">
        <f t="shared" si="16"/>
        <v>250</v>
      </c>
      <c r="B258" s="30">
        <f t="shared" si="17"/>
        <v>50284</v>
      </c>
      <c r="C258" s="31">
        <f t="shared" si="18"/>
        <v>147872.96782876359</v>
      </c>
      <c r="D258" s="31">
        <f>IF(AND(A258&gt;LoanPeriod,A258&lt;=Summary!$B$9),LoanAmount+'Loan-Extra Payments'!ScheduledPayment,0)</f>
        <v>0</v>
      </c>
      <c r="E258" s="32">
        <f t="shared" si="15"/>
        <v>862.59231233445428</v>
      </c>
      <c r="F258" s="32">
        <f t="shared" si="19"/>
        <v>148735.56014109805</v>
      </c>
    </row>
    <row r="259" spans="1:6" x14ac:dyDescent="0.25">
      <c r="A259" s="29">
        <f t="shared" si="16"/>
        <v>251</v>
      </c>
      <c r="B259" s="30">
        <f t="shared" si="17"/>
        <v>50314</v>
      </c>
      <c r="C259" s="31">
        <f t="shared" si="18"/>
        <v>148735.56014109805</v>
      </c>
      <c r="D259" s="31">
        <f>IF(AND(A259&gt;LoanPeriod,A259&lt;=Summary!$B$9),LoanAmount+'Loan-Extra Payments'!ScheduledPayment,0)</f>
        <v>0</v>
      </c>
      <c r="E259" s="32">
        <f t="shared" si="15"/>
        <v>867.62410082307201</v>
      </c>
      <c r="F259" s="32">
        <f t="shared" si="19"/>
        <v>149603.18424192112</v>
      </c>
    </row>
    <row r="260" spans="1:6" x14ac:dyDescent="0.25">
      <c r="A260" s="29">
        <f t="shared" si="16"/>
        <v>252</v>
      </c>
      <c r="B260" s="30">
        <f t="shared" si="17"/>
        <v>50345</v>
      </c>
      <c r="C260" s="31">
        <f t="shared" si="18"/>
        <v>149603.18424192112</v>
      </c>
      <c r="D260" s="31">
        <f>IF(AND(A260&gt;LoanPeriod,A260&lt;=Summary!$B$9),LoanAmount+'Loan-Extra Payments'!ScheduledPayment,0)</f>
        <v>0</v>
      </c>
      <c r="E260" s="32">
        <f t="shared" si="15"/>
        <v>872.68524141120656</v>
      </c>
      <c r="F260" s="32">
        <f t="shared" si="19"/>
        <v>150475.86948333232</v>
      </c>
    </row>
    <row r="261" spans="1:6" x14ac:dyDescent="0.25">
      <c r="A261" s="29">
        <f t="shared" si="16"/>
        <v>253</v>
      </c>
      <c r="B261" s="30">
        <f t="shared" si="17"/>
        <v>50375</v>
      </c>
      <c r="C261" s="31">
        <f t="shared" si="18"/>
        <v>150475.86948333232</v>
      </c>
      <c r="D261" s="31">
        <f>IF(AND(A261&gt;LoanPeriod,A261&lt;=Summary!$B$9),LoanAmount+'Loan-Extra Payments'!ScheduledPayment,0)</f>
        <v>0</v>
      </c>
      <c r="E261" s="32">
        <f t="shared" si="15"/>
        <v>877.77590531943861</v>
      </c>
      <c r="F261" s="32">
        <f t="shared" si="19"/>
        <v>151353.64538865176</v>
      </c>
    </row>
    <row r="262" spans="1:6" x14ac:dyDescent="0.25">
      <c r="A262" s="29">
        <f t="shared" si="16"/>
        <v>254</v>
      </c>
      <c r="B262" s="30">
        <f t="shared" si="17"/>
        <v>50406</v>
      </c>
      <c r="C262" s="31">
        <f t="shared" si="18"/>
        <v>151353.64538865176</v>
      </c>
      <c r="D262" s="31">
        <f>IF(AND(A262&gt;LoanPeriod,A262&lt;=Summary!$B$9),LoanAmount+'Loan-Extra Payments'!ScheduledPayment,0)</f>
        <v>0</v>
      </c>
      <c r="E262" s="32">
        <f t="shared" si="15"/>
        <v>882.89626476713534</v>
      </c>
      <c r="F262" s="32">
        <f t="shared" si="19"/>
        <v>152236.54165341888</v>
      </c>
    </row>
    <row r="263" spans="1:6" x14ac:dyDescent="0.25">
      <c r="A263" s="29">
        <f t="shared" si="16"/>
        <v>255</v>
      </c>
      <c r="B263" s="30">
        <f t="shared" si="17"/>
        <v>50437</v>
      </c>
      <c r="C263" s="31">
        <f t="shared" si="18"/>
        <v>152236.54165341888</v>
      </c>
      <c r="D263" s="31">
        <f>IF(AND(A263&gt;LoanPeriod,A263&lt;=Summary!$B$9),LoanAmount+'Loan-Extra Payments'!ScheduledPayment,0)</f>
        <v>0</v>
      </c>
      <c r="E263" s="32">
        <f t="shared" si="15"/>
        <v>888.04649297827689</v>
      </c>
      <c r="F263" s="32">
        <f t="shared" si="19"/>
        <v>153124.58814639717</v>
      </c>
    </row>
    <row r="264" spans="1:6" x14ac:dyDescent="0.25">
      <c r="A264" s="29">
        <f t="shared" si="16"/>
        <v>256</v>
      </c>
      <c r="B264" s="30">
        <f t="shared" si="17"/>
        <v>50465</v>
      </c>
      <c r="C264" s="31">
        <f t="shared" si="18"/>
        <v>153124.58814639717</v>
      </c>
      <c r="D264" s="31">
        <f>IF(AND(A264&gt;LoanPeriod,A264&lt;=Summary!$B$9),LoanAmount+'Loan-Extra Payments'!ScheduledPayment,0)</f>
        <v>0</v>
      </c>
      <c r="E264" s="32">
        <f t="shared" si="15"/>
        <v>893.22676418731692</v>
      </c>
      <c r="F264" s="32">
        <f t="shared" si="19"/>
        <v>154017.81491058448</v>
      </c>
    </row>
    <row r="265" spans="1:6" x14ac:dyDescent="0.25">
      <c r="A265" s="29">
        <f t="shared" si="16"/>
        <v>257</v>
      </c>
      <c r="B265" s="30">
        <f t="shared" si="17"/>
        <v>50496</v>
      </c>
      <c r="C265" s="31">
        <f t="shared" si="18"/>
        <v>154017.81491058448</v>
      </c>
      <c r="D265" s="31">
        <f>IF(AND(A265&gt;LoanPeriod,A265&lt;=Summary!$B$9),LoanAmount+'Loan-Extra Payments'!ScheduledPayment,0)</f>
        <v>0</v>
      </c>
      <c r="E265" s="32">
        <f t="shared" ref="E265:E328" si="20">(C265+D265)*(InterestRate/12)</f>
        <v>898.43725364507611</v>
      </c>
      <c r="F265" s="32">
        <f t="shared" si="19"/>
        <v>154916.25216422955</v>
      </c>
    </row>
    <row r="266" spans="1:6" x14ac:dyDescent="0.25">
      <c r="A266" s="29">
        <f t="shared" si="16"/>
        <v>258</v>
      </c>
      <c r="B266" s="30">
        <f t="shared" si="17"/>
        <v>50526</v>
      </c>
      <c r="C266" s="31">
        <f t="shared" si="18"/>
        <v>154916.25216422955</v>
      </c>
      <c r="D266" s="31">
        <f>IF(AND(A266&gt;LoanPeriod,A266&lt;=Summary!$B$9),LoanAmount+'Loan-Extra Payments'!ScheduledPayment,0)</f>
        <v>0</v>
      </c>
      <c r="E266" s="32">
        <f t="shared" si="20"/>
        <v>903.67813762467244</v>
      </c>
      <c r="F266" s="32">
        <f t="shared" si="19"/>
        <v>155819.93030185421</v>
      </c>
    </row>
    <row r="267" spans="1:6" x14ac:dyDescent="0.25">
      <c r="A267" s="29">
        <f t="shared" ref="A267:A330" si="21">A266+1</f>
        <v>259</v>
      </c>
      <c r="B267" s="30">
        <f t="shared" ref="B267:B330" si="22">EDATE(B266,1)</f>
        <v>50557</v>
      </c>
      <c r="C267" s="31">
        <f t="shared" si="18"/>
        <v>155819.93030185421</v>
      </c>
      <c r="D267" s="31">
        <f>IF(AND(A267&gt;LoanPeriod,A267&lt;=Summary!$B$9),LoanAmount+'Loan-Extra Payments'!ScheduledPayment,0)</f>
        <v>0</v>
      </c>
      <c r="E267" s="32">
        <f t="shared" si="20"/>
        <v>908.94959342748291</v>
      </c>
      <c r="F267" s="32">
        <f t="shared" si="19"/>
        <v>156728.87989528169</v>
      </c>
    </row>
    <row r="268" spans="1:6" x14ac:dyDescent="0.25">
      <c r="A268" s="29">
        <f t="shared" si="21"/>
        <v>260</v>
      </c>
      <c r="B268" s="30">
        <f t="shared" si="22"/>
        <v>50587</v>
      </c>
      <c r="C268" s="31">
        <f t="shared" ref="C268:C331" si="23">F267</f>
        <v>156728.87989528169</v>
      </c>
      <c r="D268" s="31">
        <f>IF(AND(A268&gt;LoanPeriod,A268&lt;=Summary!$B$9),LoanAmount+'Loan-Extra Payments'!ScheduledPayment,0)</f>
        <v>0</v>
      </c>
      <c r="E268" s="32">
        <f t="shared" si="20"/>
        <v>914.25179938914323</v>
      </c>
      <c r="F268" s="32">
        <f t="shared" ref="F268:F331" si="24">SUM(C268:E268)</f>
        <v>157643.13169467082</v>
      </c>
    </row>
    <row r="269" spans="1:6" x14ac:dyDescent="0.25">
      <c r="A269" s="29">
        <f t="shared" si="21"/>
        <v>261</v>
      </c>
      <c r="B269" s="30">
        <f t="shared" si="22"/>
        <v>50618</v>
      </c>
      <c r="C269" s="31">
        <f t="shared" si="23"/>
        <v>157643.13169467082</v>
      </c>
      <c r="D269" s="31">
        <f>IF(AND(A269&gt;LoanPeriod,A269&lt;=Summary!$B$9),LoanAmount+'Loan-Extra Payments'!ScheduledPayment,0)</f>
        <v>0</v>
      </c>
      <c r="E269" s="32">
        <f t="shared" si="20"/>
        <v>919.58493488557986</v>
      </c>
      <c r="F269" s="32">
        <f t="shared" si="24"/>
        <v>158562.71662955641</v>
      </c>
    </row>
    <row r="270" spans="1:6" x14ac:dyDescent="0.25">
      <c r="A270" s="29">
        <f t="shared" si="21"/>
        <v>262</v>
      </c>
      <c r="B270" s="30">
        <f t="shared" si="22"/>
        <v>50649</v>
      </c>
      <c r="C270" s="31">
        <f t="shared" si="23"/>
        <v>158562.71662955641</v>
      </c>
      <c r="D270" s="31">
        <f>IF(AND(A270&gt;LoanPeriod,A270&lt;=Summary!$B$9),LoanAmount+'Loan-Extra Payments'!ScheduledPayment,0)</f>
        <v>0</v>
      </c>
      <c r="E270" s="32">
        <f t="shared" si="20"/>
        <v>924.94918033907913</v>
      </c>
      <c r="F270" s="32">
        <f t="shared" si="24"/>
        <v>159487.66580989549</v>
      </c>
    </row>
    <row r="271" spans="1:6" x14ac:dyDescent="0.25">
      <c r="A271" s="29">
        <f t="shared" si="21"/>
        <v>263</v>
      </c>
      <c r="B271" s="30">
        <f t="shared" si="22"/>
        <v>50679</v>
      </c>
      <c r="C271" s="31">
        <f t="shared" si="23"/>
        <v>159487.66580989549</v>
      </c>
      <c r="D271" s="31">
        <f>IF(AND(A271&gt;LoanPeriod,A271&lt;=Summary!$B$9),LoanAmount+'Loan-Extra Payments'!ScheduledPayment,0)</f>
        <v>0</v>
      </c>
      <c r="E271" s="32">
        <f t="shared" si="20"/>
        <v>930.34471722439048</v>
      </c>
      <c r="F271" s="32">
        <f t="shared" si="24"/>
        <v>160418.01052711988</v>
      </c>
    </row>
    <row r="272" spans="1:6" x14ac:dyDescent="0.25">
      <c r="A272" s="29">
        <f t="shared" si="21"/>
        <v>264</v>
      </c>
      <c r="B272" s="30">
        <f t="shared" si="22"/>
        <v>50710</v>
      </c>
      <c r="C272" s="31">
        <f t="shared" si="23"/>
        <v>160418.01052711988</v>
      </c>
      <c r="D272" s="31">
        <f>IF(AND(A272&gt;LoanPeriod,A272&lt;=Summary!$B$9),LoanAmount+'Loan-Extra Payments'!ScheduledPayment,0)</f>
        <v>0</v>
      </c>
      <c r="E272" s="32">
        <f t="shared" si="20"/>
        <v>935.77172807486602</v>
      </c>
      <c r="F272" s="32">
        <f t="shared" si="24"/>
        <v>161353.78225519476</v>
      </c>
    </row>
    <row r="273" spans="1:6" x14ac:dyDescent="0.25">
      <c r="A273" s="29">
        <f t="shared" si="21"/>
        <v>265</v>
      </c>
      <c r="B273" s="30">
        <f t="shared" si="22"/>
        <v>50740</v>
      </c>
      <c r="C273" s="31">
        <f t="shared" si="23"/>
        <v>161353.78225519476</v>
      </c>
      <c r="D273" s="31">
        <f>IF(AND(A273&gt;LoanPeriod,A273&lt;=Summary!$B$9),LoanAmount+'Loan-Extra Payments'!ScheduledPayment,0)</f>
        <v>0</v>
      </c>
      <c r="E273" s="32">
        <f t="shared" si="20"/>
        <v>941.23039648863619</v>
      </c>
      <c r="F273" s="32">
        <f t="shared" si="24"/>
        <v>162295.01265168338</v>
      </c>
    </row>
    <row r="274" spans="1:6" x14ac:dyDescent="0.25">
      <c r="A274" s="29">
        <f t="shared" si="21"/>
        <v>266</v>
      </c>
      <c r="B274" s="30">
        <f t="shared" si="22"/>
        <v>50771</v>
      </c>
      <c r="C274" s="31">
        <f t="shared" si="23"/>
        <v>162295.01265168338</v>
      </c>
      <c r="D274" s="31">
        <f>IF(AND(A274&gt;LoanPeriod,A274&lt;=Summary!$B$9),LoanAmount+'Loan-Extra Payments'!ScheduledPayment,0)</f>
        <v>0</v>
      </c>
      <c r="E274" s="32">
        <f t="shared" si="20"/>
        <v>946.72090713481975</v>
      </c>
      <c r="F274" s="32">
        <f t="shared" si="24"/>
        <v>163241.7335588182</v>
      </c>
    </row>
    <row r="275" spans="1:6" x14ac:dyDescent="0.25">
      <c r="A275" s="29">
        <f t="shared" si="21"/>
        <v>267</v>
      </c>
      <c r="B275" s="30">
        <f t="shared" si="22"/>
        <v>50802</v>
      </c>
      <c r="C275" s="31">
        <f t="shared" si="23"/>
        <v>163241.7335588182</v>
      </c>
      <c r="D275" s="31">
        <f>IF(AND(A275&gt;LoanPeriod,A275&lt;=Summary!$B$9),LoanAmount+'Loan-Extra Payments'!ScheduledPayment,0)</f>
        <v>0</v>
      </c>
      <c r="E275" s="32">
        <f t="shared" si="20"/>
        <v>952.24344575977284</v>
      </c>
      <c r="F275" s="32">
        <f t="shared" si="24"/>
        <v>164193.97700457799</v>
      </c>
    </row>
    <row r="276" spans="1:6" x14ac:dyDescent="0.25">
      <c r="A276" s="29">
        <f t="shared" si="21"/>
        <v>268</v>
      </c>
      <c r="B276" s="30">
        <f t="shared" si="22"/>
        <v>50830</v>
      </c>
      <c r="C276" s="31">
        <f t="shared" si="23"/>
        <v>164193.97700457799</v>
      </c>
      <c r="D276" s="31">
        <f>IF(AND(A276&gt;LoanPeriod,A276&lt;=Summary!$B$9),LoanAmount+'Loan-Extra Payments'!ScheduledPayment,0)</f>
        <v>0</v>
      </c>
      <c r="E276" s="32">
        <f t="shared" si="20"/>
        <v>957.7981991933716</v>
      </c>
      <c r="F276" s="32">
        <f t="shared" si="24"/>
        <v>165151.77520377137</v>
      </c>
    </row>
    <row r="277" spans="1:6" x14ac:dyDescent="0.25">
      <c r="A277" s="29">
        <f t="shared" si="21"/>
        <v>269</v>
      </c>
      <c r="B277" s="30">
        <f t="shared" si="22"/>
        <v>50861</v>
      </c>
      <c r="C277" s="31">
        <f t="shared" si="23"/>
        <v>165151.77520377137</v>
      </c>
      <c r="D277" s="31">
        <f>IF(AND(A277&gt;LoanPeriod,A277&lt;=Summary!$B$9),LoanAmount+'Loan-Extra Payments'!ScheduledPayment,0)</f>
        <v>0</v>
      </c>
      <c r="E277" s="32">
        <f t="shared" si="20"/>
        <v>963.38535535533299</v>
      </c>
      <c r="F277" s="32">
        <f t="shared" si="24"/>
        <v>166115.1605591267</v>
      </c>
    </row>
    <row r="278" spans="1:6" x14ac:dyDescent="0.25">
      <c r="A278" s="29">
        <f t="shared" si="21"/>
        <v>270</v>
      </c>
      <c r="B278" s="30">
        <f t="shared" si="22"/>
        <v>50891</v>
      </c>
      <c r="C278" s="31">
        <f t="shared" si="23"/>
        <v>166115.1605591267</v>
      </c>
      <c r="D278" s="31">
        <f>IF(AND(A278&gt;LoanPeriod,A278&lt;=Summary!$B$9),LoanAmount+'Loan-Extra Payments'!ScheduledPayment,0)</f>
        <v>0</v>
      </c>
      <c r="E278" s="32">
        <f t="shared" si="20"/>
        <v>969.00510326157246</v>
      </c>
      <c r="F278" s="32">
        <f t="shared" si="24"/>
        <v>167084.16566238826</v>
      </c>
    </row>
    <row r="279" spans="1:6" x14ac:dyDescent="0.25">
      <c r="A279" s="29">
        <f t="shared" si="21"/>
        <v>271</v>
      </c>
      <c r="B279" s="30">
        <f t="shared" si="22"/>
        <v>50922</v>
      </c>
      <c r="C279" s="31">
        <f t="shared" si="23"/>
        <v>167084.16566238826</v>
      </c>
      <c r="D279" s="31">
        <f>IF(AND(A279&gt;LoanPeriod,A279&lt;=Summary!$B$9),LoanAmount+'Loan-Extra Payments'!ScheduledPayment,0)</f>
        <v>0</v>
      </c>
      <c r="E279" s="32">
        <f t="shared" si="20"/>
        <v>974.65763303059828</v>
      </c>
      <c r="F279" s="32">
        <f t="shared" si="24"/>
        <v>168058.82329541887</v>
      </c>
    </row>
    <row r="280" spans="1:6" x14ac:dyDescent="0.25">
      <c r="A280" s="29">
        <f t="shared" si="21"/>
        <v>272</v>
      </c>
      <c r="B280" s="30">
        <f t="shared" si="22"/>
        <v>50952</v>
      </c>
      <c r="C280" s="31">
        <f t="shared" si="23"/>
        <v>168058.82329541887</v>
      </c>
      <c r="D280" s="31">
        <f>IF(AND(A280&gt;LoanPeriod,A280&lt;=Summary!$B$9),LoanAmount+'Loan-Extra Payments'!ScheduledPayment,0)</f>
        <v>0</v>
      </c>
      <c r="E280" s="32">
        <f t="shared" si="20"/>
        <v>980.34313588994348</v>
      </c>
      <c r="F280" s="32">
        <f t="shared" si="24"/>
        <v>169039.16643130881</v>
      </c>
    </row>
    <row r="281" spans="1:6" x14ac:dyDescent="0.25">
      <c r="A281" s="29">
        <f t="shared" si="21"/>
        <v>273</v>
      </c>
      <c r="B281" s="30">
        <f t="shared" si="22"/>
        <v>50983</v>
      </c>
      <c r="C281" s="31">
        <f t="shared" si="23"/>
        <v>169039.16643130881</v>
      </c>
      <c r="D281" s="31">
        <f>IF(AND(A281&gt;LoanPeriod,A281&lt;=Summary!$B$9),LoanAmount+'Loan-Extra Payments'!ScheduledPayment,0)</f>
        <v>0</v>
      </c>
      <c r="E281" s="32">
        <f t="shared" si="20"/>
        <v>986.06180418263477</v>
      </c>
      <c r="F281" s="32">
        <f t="shared" si="24"/>
        <v>170025.22823549144</v>
      </c>
    </row>
    <row r="282" spans="1:6" x14ac:dyDescent="0.25">
      <c r="A282" s="29">
        <f t="shared" si="21"/>
        <v>274</v>
      </c>
      <c r="B282" s="30">
        <f t="shared" si="22"/>
        <v>51014</v>
      </c>
      <c r="C282" s="31">
        <f t="shared" si="23"/>
        <v>170025.22823549144</v>
      </c>
      <c r="D282" s="31">
        <f>IF(AND(A282&gt;LoanPeriod,A282&lt;=Summary!$B$9),LoanAmount+'Loan-Extra Payments'!ScheduledPayment,0)</f>
        <v>0</v>
      </c>
      <c r="E282" s="32">
        <f t="shared" si="20"/>
        <v>991.81383137370005</v>
      </c>
      <c r="F282" s="32">
        <f t="shared" si="24"/>
        <v>171017.04206686513</v>
      </c>
    </row>
    <row r="283" spans="1:6" x14ac:dyDescent="0.25">
      <c r="A283" s="29">
        <f t="shared" si="21"/>
        <v>275</v>
      </c>
      <c r="B283" s="30">
        <f t="shared" si="22"/>
        <v>51044</v>
      </c>
      <c r="C283" s="31">
        <f t="shared" si="23"/>
        <v>171017.04206686513</v>
      </c>
      <c r="D283" s="31">
        <f>IF(AND(A283&gt;LoanPeriod,A283&lt;=Summary!$B$9),LoanAmount+'Loan-Extra Payments'!ScheduledPayment,0)</f>
        <v>0</v>
      </c>
      <c r="E283" s="32">
        <f t="shared" si="20"/>
        <v>997.59941205671328</v>
      </c>
      <c r="F283" s="32">
        <f t="shared" si="24"/>
        <v>172014.64147892184</v>
      </c>
    </row>
    <row r="284" spans="1:6" x14ac:dyDescent="0.25">
      <c r="A284" s="29">
        <f t="shared" si="21"/>
        <v>276</v>
      </c>
      <c r="B284" s="30">
        <f t="shared" si="22"/>
        <v>51075</v>
      </c>
      <c r="C284" s="31">
        <f t="shared" si="23"/>
        <v>172014.64147892184</v>
      </c>
      <c r="D284" s="31">
        <f>IF(AND(A284&gt;LoanPeriod,A284&lt;=Summary!$B$9),LoanAmount+'Loan-Extra Payments'!ScheduledPayment,0)</f>
        <v>0</v>
      </c>
      <c r="E284" s="32">
        <f t="shared" si="20"/>
        <v>1003.4187419603775</v>
      </c>
      <c r="F284" s="32">
        <f t="shared" si="24"/>
        <v>173018.06022088221</v>
      </c>
    </row>
    <row r="285" spans="1:6" x14ac:dyDescent="0.25">
      <c r="A285" s="29">
        <f t="shared" si="21"/>
        <v>277</v>
      </c>
      <c r="B285" s="30">
        <f t="shared" si="22"/>
        <v>51105</v>
      </c>
      <c r="C285" s="31">
        <f t="shared" si="23"/>
        <v>173018.06022088221</v>
      </c>
      <c r="D285" s="31">
        <f>IF(AND(A285&gt;LoanPeriod,A285&lt;=Summary!$B$9),LoanAmount+'Loan-Extra Payments'!ScheduledPayment,0)</f>
        <v>0</v>
      </c>
      <c r="E285" s="32">
        <f t="shared" si="20"/>
        <v>1009.2720179551462</v>
      </c>
      <c r="F285" s="32">
        <f t="shared" si="24"/>
        <v>174027.33223883735</v>
      </c>
    </row>
    <row r="286" spans="1:6" x14ac:dyDescent="0.25">
      <c r="A286" s="29">
        <f t="shared" si="21"/>
        <v>278</v>
      </c>
      <c r="B286" s="30">
        <f t="shared" si="22"/>
        <v>51136</v>
      </c>
      <c r="C286" s="31">
        <f t="shared" si="23"/>
        <v>174027.33223883735</v>
      </c>
      <c r="D286" s="31">
        <f>IF(AND(A286&gt;LoanPeriod,A286&lt;=Summary!$B$9),LoanAmount+'Loan-Extra Payments'!ScheduledPayment,0)</f>
        <v>0</v>
      </c>
      <c r="E286" s="32">
        <f t="shared" si="20"/>
        <v>1015.1594380598846</v>
      </c>
      <c r="F286" s="32">
        <f t="shared" si="24"/>
        <v>175042.49167689725</v>
      </c>
    </row>
    <row r="287" spans="1:6" x14ac:dyDescent="0.25">
      <c r="A287" s="29">
        <f t="shared" si="21"/>
        <v>279</v>
      </c>
      <c r="B287" s="30">
        <f t="shared" si="22"/>
        <v>51167</v>
      </c>
      <c r="C287" s="31">
        <f t="shared" si="23"/>
        <v>175042.49167689725</v>
      </c>
      <c r="D287" s="31">
        <f>IF(AND(A287&gt;LoanPeriod,A287&lt;=Summary!$B$9),LoanAmount+'Loan-Extra Payments'!ScheduledPayment,0)</f>
        <v>0</v>
      </c>
      <c r="E287" s="32">
        <f t="shared" si="20"/>
        <v>1021.0812014485673</v>
      </c>
      <c r="F287" s="32">
        <f t="shared" si="24"/>
        <v>176063.57287834582</v>
      </c>
    </row>
    <row r="288" spans="1:6" x14ac:dyDescent="0.25">
      <c r="A288" s="29">
        <f t="shared" si="21"/>
        <v>280</v>
      </c>
      <c r="B288" s="30">
        <f t="shared" si="22"/>
        <v>51196</v>
      </c>
      <c r="C288" s="31">
        <f t="shared" si="23"/>
        <v>176063.57287834582</v>
      </c>
      <c r="D288" s="31">
        <f>IF(AND(A288&gt;LoanPeriod,A288&lt;=Summary!$B$9),LoanAmount+'Loan-Extra Payments'!ScheduledPayment,0)</f>
        <v>0</v>
      </c>
      <c r="E288" s="32">
        <f t="shared" si="20"/>
        <v>1027.0375084570173</v>
      </c>
      <c r="F288" s="32">
        <f t="shared" si="24"/>
        <v>177090.61038680284</v>
      </c>
    </row>
    <row r="289" spans="1:6" x14ac:dyDescent="0.25">
      <c r="A289" s="29">
        <f t="shared" si="21"/>
        <v>281</v>
      </c>
      <c r="B289" s="30">
        <f t="shared" si="22"/>
        <v>51227</v>
      </c>
      <c r="C289" s="31">
        <f t="shared" si="23"/>
        <v>177090.61038680284</v>
      </c>
      <c r="D289" s="31">
        <f>IF(AND(A289&gt;LoanPeriod,A289&lt;=Summary!$B$9),LoanAmount+'Loan-Extra Payments'!ScheduledPayment,0)</f>
        <v>0</v>
      </c>
      <c r="E289" s="32">
        <f t="shared" si="20"/>
        <v>1033.0285605896834</v>
      </c>
      <c r="F289" s="32">
        <f t="shared" si="24"/>
        <v>178123.63894739252</v>
      </c>
    </row>
    <row r="290" spans="1:6" x14ac:dyDescent="0.25">
      <c r="A290" s="29">
        <f t="shared" si="21"/>
        <v>282</v>
      </c>
      <c r="B290" s="30">
        <f t="shared" si="22"/>
        <v>51257</v>
      </c>
      <c r="C290" s="31">
        <f t="shared" si="23"/>
        <v>178123.63894739252</v>
      </c>
      <c r="D290" s="31">
        <f>IF(AND(A290&gt;LoanPeriod,A290&lt;=Summary!$B$9),LoanAmount+'Loan-Extra Payments'!ScheduledPayment,0)</f>
        <v>0</v>
      </c>
      <c r="E290" s="32">
        <f t="shared" si="20"/>
        <v>1039.0545605264565</v>
      </c>
      <c r="F290" s="32">
        <f t="shared" si="24"/>
        <v>179162.69350791897</v>
      </c>
    </row>
    <row r="291" spans="1:6" x14ac:dyDescent="0.25">
      <c r="A291" s="29">
        <f t="shared" si="21"/>
        <v>283</v>
      </c>
      <c r="B291" s="30">
        <f t="shared" si="22"/>
        <v>51288</v>
      </c>
      <c r="C291" s="31">
        <f t="shared" si="23"/>
        <v>179162.69350791897</v>
      </c>
      <c r="D291" s="31">
        <f>IF(AND(A291&gt;LoanPeriod,A291&lt;=Summary!$B$9),LoanAmount+'Loan-Extra Payments'!ScheduledPayment,0)</f>
        <v>0</v>
      </c>
      <c r="E291" s="32">
        <f t="shared" si="20"/>
        <v>1045.1157121295273</v>
      </c>
      <c r="F291" s="32">
        <f t="shared" si="24"/>
        <v>180207.80922004851</v>
      </c>
    </row>
    <row r="292" spans="1:6" x14ac:dyDescent="0.25">
      <c r="A292" s="29">
        <f t="shared" si="21"/>
        <v>284</v>
      </c>
      <c r="B292" s="30">
        <f t="shared" si="22"/>
        <v>51318</v>
      </c>
      <c r="C292" s="31">
        <f t="shared" si="23"/>
        <v>180207.80922004851</v>
      </c>
      <c r="D292" s="31">
        <f>IF(AND(A292&gt;LoanPeriod,A292&lt;=Summary!$B$9),LoanAmount+'Loan-Extra Payments'!ScheduledPayment,0)</f>
        <v>0</v>
      </c>
      <c r="E292" s="32">
        <f t="shared" si="20"/>
        <v>1051.212220450283</v>
      </c>
      <c r="F292" s="32">
        <f t="shared" si="24"/>
        <v>181259.02144049879</v>
      </c>
    </row>
    <row r="293" spans="1:6" x14ac:dyDescent="0.25">
      <c r="A293" s="29">
        <f t="shared" si="21"/>
        <v>285</v>
      </c>
      <c r="B293" s="30">
        <f t="shared" si="22"/>
        <v>51349</v>
      </c>
      <c r="C293" s="31">
        <f t="shared" si="23"/>
        <v>181259.02144049879</v>
      </c>
      <c r="D293" s="31">
        <f>IF(AND(A293&gt;LoanPeriod,A293&lt;=Summary!$B$9),LoanAmount+'Loan-Extra Payments'!ScheduledPayment,0)</f>
        <v>0</v>
      </c>
      <c r="E293" s="32">
        <f t="shared" si="20"/>
        <v>1057.3442917362429</v>
      </c>
      <c r="F293" s="32">
        <f t="shared" si="24"/>
        <v>182316.36573223505</v>
      </c>
    </row>
    <row r="294" spans="1:6" x14ac:dyDescent="0.25">
      <c r="A294" s="29">
        <f t="shared" si="21"/>
        <v>286</v>
      </c>
      <c r="B294" s="30">
        <f t="shared" si="22"/>
        <v>51380</v>
      </c>
      <c r="C294" s="31">
        <f t="shared" si="23"/>
        <v>182316.36573223505</v>
      </c>
      <c r="D294" s="31">
        <f>IF(AND(A294&gt;LoanPeriod,A294&lt;=Summary!$B$9),LoanAmount+'Loan-Extra Payments'!ScheduledPayment,0)</f>
        <v>0</v>
      </c>
      <c r="E294" s="32">
        <f t="shared" si="20"/>
        <v>1063.5121334380378</v>
      </c>
      <c r="F294" s="32">
        <f t="shared" si="24"/>
        <v>183379.87786567307</v>
      </c>
    </row>
    <row r="295" spans="1:6" x14ac:dyDescent="0.25">
      <c r="A295" s="29">
        <f t="shared" si="21"/>
        <v>287</v>
      </c>
      <c r="B295" s="30">
        <f t="shared" si="22"/>
        <v>51410</v>
      </c>
      <c r="C295" s="31">
        <f t="shared" si="23"/>
        <v>183379.87786567307</v>
      </c>
      <c r="D295" s="31">
        <f>IF(AND(A295&gt;LoanPeriod,A295&lt;=Summary!$B$9),LoanAmount+'Loan-Extra Payments'!ScheduledPayment,0)</f>
        <v>0</v>
      </c>
      <c r="E295" s="32">
        <f t="shared" si="20"/>
        <v>1069.7159542164263</v>
      </c>
      <c r="F295" s="32">
        <f t="shared" si="24"/>
        <v>184449.5938198895</v>
      </c>
    </row>
    <row r="296" spans="1:6" x14ac:dyDescent="0.25">
      <c r="A296" s="29">
        <f t="shared" si="21"/>
        <v>288</v>
      </c>
      <c r="B296" s="30">
        <f t="shared" si="22"/>
        <v>51441</v>
      </c>
      <c r="C296" s="31">
        <f t="shared" si="23"/>
        <v>184449.5938198895</v>
      </c>
      <c r="D296" s="31">
        <f>IF(AND(A296&gt;LoanPeriod,A296&lt;=Summary!$B$9),LoanAmount+'Loan-Extra Payments'!ScheduledPayment,0)</f>
        <v>0</v>
      </c>
      <c r="E296" s="32">
        <f t="shared" si="20"/>
        <v>1075.9559639493555</v>
      </c>
      <c r="F296" s="32">
        <f t="shared" si="24"/>
        <v>185525.54978383885</v>
      </c>
    </row>
    <row r="297" spans="1:6" x14ac:dyDescent="0.25">
      <c r="A297" s="29">
        <f t="shared" si="21"/>
        <v>289</v>
      </c>
      <c r="B297" s="30">
        <f t="shared" si="22"/>
        <v>51471</v>
      </c>
      <c r="C297" s="31">
        <f t="shared" si="23"/>
        <v>185525.54978383885</v>
      </c>
      <c r="D297" s="31">
        <f>IF(AND(A297&gt;LoanPeriod,A297&lt;=Summary!$B$9),LoanAmount+'Loan-Extra Payments'!ScheduledPayment,0)</f>
        <v>0</v>
      </c>
      <c r="E297" s="32">
        <f t="shared" si="20"/>
        <v>1082.23237373906</v>
      </c>
      <c r="F297" s="32">
        <f t="shared" si="24"/>
        <v>186607.78215757792</v>
      </c>
    </row>
    <row r="298" spans="1:6" x14ac:dyDescent="0.25">
      <c r="A298" s="29">
        <f t="shared" si="21"/>
        <v>290</v>
      </c>
      <c r="B298" s="30">
        <f t="shared" si="22"/>
        <v>51502</v>
      </c>
      <c r="C298" s="31">
        <f t="shared" si="23"/>
        <v>186607.78215757792</v>
      </c>
      <c r="D298" s="31">
        <f>IF(AND(A298&gt;LoanPeriod,A298&lt;=Summary!$B$9),LoanAmount+'Loan-Extra Payments'!ScheduledPayment,0)</f>
        <v>0</v>
      </c>
      <c r="E298" s="32">
        <f t="shared" si="20"/>
        <v>1088.5453959192046</v>
      </c>
      <c r="F298" s="32">
        <f t="shared" si="24"/>
        <v>187696.32755349713</v>
      </c>
    </row>
    <row r="299" spans="1:6" x14ac:dyDescent="0.25">
      <c r="A299" s="29">
        <f t="shared" si="21"/>
        <v>291</v>
      </c>
      <c r="B299" s="30">
        <f t="shared" si="22"/>
        <v>51533</v>
      </c>
      <c r="C299" s="31">
        <f t="shared" si="23"/>
        <v>187696.32755349713</v>
      </c>
      <c r="D299" s="31">
        <f>IF(AND(A299&gt;LoanPeriod,A299&lt;=Summary!$B$9),LoanAmount+'Loan-Extra Payments'!ScheduledPayment,0)</f>
        <v>0</v>
      </c>
      <c r="E299" s="32">
        <f t="shared" si="20"/>
        <v>1094.8952440620667</v>
      </c>
      <c r="F299" s="32">
        <f t="shared" si="24"/>
        <v>188791.2227975592</v>
      </c>
    </row>
    <row r="300" spans="1:6" x14ac:dyDescent="0.25">
      <c r="A300" s="29">
        <f t="shared" si="21"/>
        <v>292</v>
      </c>
      <c r="B300" s="30">
        <f t="shared" si="22"/>
        <v>51561</v>
      </c>
      <c r="C300" s="31">
        <f t="shared" si="23"/>
        <v>188791.2227975592</v>
      </c>
      <c r="D300" s="31">
        <f>IF(AND(A300&gt;LoanPeriod,A300&lt;=Summary!$B$9),LoanAmount+'Loan-Extra Payments'!ScheduledPayment,0)</f>
        <v>0</v>
      </c>
      <c r="E300" s="32">
        <f t="shared" si="20"/>
        <v>1101.282132985762</v>
      </c>
      <c r="F300" s="32">
        <f t="shared" si="24"/>
        <v>189892.50493054496</v>
      </c>
    </row>
    <row r="301" spans="1:6" x14ac:dyDescent="0.25">
      <c r="A301" s="29">
        <f t="shared" si="21"/>
        <v>293</v>
      </c>
      <c r="B301" s="30">
        <f t="shared" si="22"/>
        <v>51592</v>
      </c>
      <c r="C301" s="31">
        <f t="shared" si="23"/>
        <v>189892.50493054496</v>
      </c>
      <c r="D301" s="31">
        <f>IF(AND(A301&gt;LoanPeriod,A301&lt;=Summary!$B$9),LoanAmount+'Loan-Extra Payments'!ScheduledPayment,0)</f>
        <v>0</v>
      </c>
      <c r="E301" s="32">
        <f t="shared" si="20"/>
        <v>1107.7062787615123</v>
      </c>
      <c r="F301" s="32">
        <f t="shared" si="24"/>
        <v>191000.21120930646</v>
      </c>
    </row>
    <row r="302" spans="1:6" x14ac:dyDescent="0.25">
      <c r="A302" s="29">
        <f t="shared" si="21"/>
        <v>294</v>
      </c>
      <c r="B302" s="30">
        <f t="shared" si="22"/>
        <v>51622</v>
      </c>
      <c r="C302" s="31">
        <f t="shared" si="23"/>
        <v>191000.21120930646</v>
      </c>
      <c r="D302" s="31">
        <f>IF(AND(A302&gt;LoanPeriod,A302&lt;=Summary!$B$9),LoanAmount+'Loan-Extra Payments'!ScheduledPayment,0)</f>
        <v>0</v>
      </c>
      <c r="E302" s="32">
        <f t="shared" si="20"/>
        <v>1114.1678987209543</v>
      </c>
      <c r="F302" s="32">
        <f t="shared" si="24"/>
        <v>192114.37910802741</v>
      </c>
    </row>
    <row r="303" spans="1:6" x14ac:dyDescent="0.25">
      <c r="A303" s="29">
        <f t="shared" si="21"/>
        <v>295</v>
      </c>
      <c r="B303" s="30">
        <f t="shared" si="22"/>
        <v>51653</v>
      </c>
      <c r="C303" s="31">
        <f t="shared" si="23"/>
        <v>192114.37910802741</v>
      </c>
      <c r="D303" s="31">
        <f>IF(AND(A303&gt;LoanPeriod,A303&lt;=Summary!$B$9),LoanAmount+'Loan-Extra Payments'!ScheduledPayment,0)</f>
        <v>0</v>
      </c>
      <c r="E303" s="32">
        <f t="shared" si="20"/>
        <v>1120.6672114634932</v>
      </c>
      <c r="F303" s="32">
        <f t="shared" si="24"/>
        <v>193235.04631949091</v>
      </c>
    </row>
    <row r="304" spans="1:6" x14ac:dyDescent="0.25">
      <c r="A304" s="29">
        <f t="shared" si="21"/>
        <v>296</v>
      </c>
      <c r="B304" s="30">
        <f t="shared" si="22"/>
        <v>51683</v>
      </c>
      <c r="C304" s="31">
        <f t="shared" si="23"/>
        <v>193235.04631949091</v>
      </c>
      <c r="D304" s="31">
        <f>IF(AND(A304&gt;LoanPeriod,A304&lt;=Summary!$B$9),LoanAmount+'Loan-Extra Payments'!ScheduledPayment,0)</f>
        <v>0</v>
      </c>
      <c r="E304" s="32">
        <f t="shared" si="20"/>
        <v>1127.2044368636971</v>
      </c>
      <c r="F304" s="32">
        <f t="shared" si="24"/>
        <v>194362.2507563546</v>
      </c>
    </row>
    <row r="305" spans="1:6" x14ac:dyDescent="0.25">
      <c r="A305" s="29">
        <f t="shared" si="21"/>
        <v>297</v>
      </c>
      <c r="B305" s="30">
        <f t="shared" si="22"/>
        <v>51714</v>
      </c>
      <c r="C305" s="31">
        <f t="shared" si="23"/>
        <v>194362.2507563546</v>
      </c>
      <c r="D305" s="31">
        <f>IF(AND(A305&gt;LoanPeriod,A305&lt;=Summary!$B$9),LoanAmount+'Loan-Extra Payments'!ScheduledPayment,0)</f>
        <v>0</v>
      </c>
      <c r="E305" s="32">
        <f t="shared" si="20"/>
        <v>1133.7797960787352</v>
      </c>
      <c r="F305" s="32">
        <f t="shared" si="24"/>
        <v>195496.03055243334</v>
      </c>
    </row>
    <row r="306" spans="1:6" x14ac:dyDescent="0.25">
      <c r="A306" s="29">
        <f t="shared" si="21"/>
        <v>298</v>
      </c>
      <c r="B306" s="30">
        <f t="shared" si="22"/>
        <v>51745</v>
      </c>
      <c r="C306" s="31">
        <f t="shared" si="23"/>
        <v>195496.03055243334</v>
      </c>
      <c r="D306" s="31">
        <f>IF(AND(A306&gt;LoanPeriod,A306&lt;=Summary!$B$9),LoanAmount+'Loan-Extra Payments'!ScheduledPayment,0)</f>
        <v>0</v>
      </c>
      <c r="E306" s="32">
        <f t="shared" si="20"/>
        <v>1140.3935115558611</v>
      </c>
      <c r="F306" s="32">
        <f t="shared" si="24"/>
        <v>196636.42406398919</v>
      </c>
    </row>
    <row r="307" spans="1:6" x14ac:dyDescent="0.25">
      <c r="A307" s="29">
        <f t="shared" si="21"/>
        <v>299</v>
      </c>
      <c r="B307" s="30">
        <f t="shared" si="22"/>
        <v>51775</v>
      </c>
      <c r="C307" s="31">
        <f t="shared" si="23"/>
        <v>196636.42406398919</v>
      </c>
      <c r="D307" s="31">
        <f>IF(AND(A307&gt;LoanPeriod,A307&lt;=Summary!$B$9),LoanAmount+'Loan-Extra Payments'!ScheduledPayment,0)</f>
        <v>0</v>
      </c>
      <c r="E307" s="32">
        <f t="shared" si="20"/>
        <v>1147.045807039937</v>
      </c>
      <c r="F307" s="32">
        <f t="shared" si="24"/>
        <v>197783.46987102914</v>
      </c>
    </row>
    <row r="308" spans="1:6" x14ac:dyDescent="0.25">
      <c r="A308" s="29">
        <f t="shared" si="21"/>
        <v>300</v>
      </c>
      <c r="B308" s="30">
        <f t="shared" si="22"/>
        <v>51806</v>
      </c>
      <c r="C308" s="31">
        <f t="shared" si="23"/>
        <v>197783.46987102914</v>
      </c>
      <c r="D308" s="31">
        <f>IF(AND(A308&gt;LoanPeriod,A308&lt;=Summary!$B$9),LoanAmount+'Loan-Extra Payments'!ScheduledPayment,0)</f>
        <v>0</v>
      </c>
      <c r="E308" s="32">
        <f t="shared" si="20"/>
        <v>1153.7369075810034</v>
      </c>
      <c r="F308" s="32">
        <f t="shared" si="24"/>
        <v>198937.20677861015</v>
      </c>
    </row>
    <row r="309" spans="1:6" x14ac:dyDescent="0.25">
      <c r="A309" s="29">
        <f t="shared" si="21"/>
        <v>301</v>
      </c>
      <c r="B309" s="30">
        <f t="shared" si="22"/>
        <v>51836</v>
      </c>
      <c r="C309" s="31">
        <f t="shared" si="23"/>
        <v>198937.20677861015</v>
      </c>
      <c r="D309" s="31">
        <f>IF(AND(A309&gt;LoanPeriod,A309&lt;=Summary!$B$9),LoanAmount+'Loan-Extra Payments'!ScheduledPayment,0)</f>
        <v>0</v>
      </c>
      <c r="E309" s="32">
        <f t="shared" si="20"/>
        <v>1160.4670395418925</v>
      </c>
      <c r="F309" s="32">
        <f t="shared" si="24"/>
        <v>200097.67381815205</v>
      </c>
    </row>
    <row r="310" spans="1:6" x14ac:dyDescent="0.25">
      <c r="A310" s="29">
        <f t="shared" si="21"/>
        <v>302</v>
      </c>
      <c r="B310" s="30">
        <f t="shared" si="22"/>
        <v>51867</v>
      </c>
      <c r="C310" s="31">
        <f t="shared" si="23"/>
        <v>200097.67381815205</v>
      </c>
      <c r="D310" s="31">
        <f>IF(AND(A310&gt;LoanPeriod,A310&lt;=Summary!$B$9),LoanAmount+'Loan-Extra Payments'!ScheduledPayment,0)</f>
        <v>0</v>
      </c>
      <c r="E310" s="32">
        <f t="shared" si="20"/>
        <v>1167.2364306058871</v>
      </c>
      <c r="F310" s="32">
        <f t="shared" si="24"/>
        <v>201264.91024875792</v>
      </c>
    </row>
    <row r="311" spans="1:6" x14ac:dyDescent="0.25">
      <c r="A311" s="29">
        <f t="shared" si="21"/>
        <v>303</v>
      </c>
      <c r="B311" s="30">
        <f t="shared" si="22"/>
        <v>51898</v>
      </c>
      <c r="C311" s="31">
        <f t="shared" si="23"/>
        <v>201264.91024875792</v>
      </c>
      <c r="D311" s="31">
        <f>IF(AND(A311&gt;LoanPeriod,A311&lt;=Summary!$B$9),LoanAmount+'Loan-Extra Payments'!ScheduledPayment,0)</f>
        <v>0</v>
      </c>
      <c r="E311" s="32">
        <f t="shared" si="20"/>
        <v>1174.0453097844213</v>
      </c>
      <c r="F311" s="32">
        <f t="shared" si="24"/>
        <v>202438.95555854234</v>
      </c>
    </row>
    <row r="312" spans="1:6" x14ac:dyDescent="0.25">
      <c r="A312" s="29">
        <f t="shared" si="21"/>
        <v>304</v>
      </c>
      <c r="B312" s="30">
        <f t="shared" si="22"/>
        <v>51926</v>
      </c>
      <c r="C312" s="31">
        <f t="shared" si="23"/>
        <v>202438.95555854234</v>
      </c>
      <c r="D312" s="31">
        <f>IF(AND(A312&gt;LoanPeriod,A312&lt;=Summary!$B$9),LoanAmount+'Loan-Extra Payments'!ScheduledPayment,0)</f>
        <v>0</v>
      </c>
      <c r="E312" s="32">
        <f t="shared" si="20"/>
        <v>1180.8939074248303</v>
      </c>
      <c r="F312" s="32">
        <f t="shared" si="24"/>
        <v>203619.84946596716</v>
      </c>
    </row>
    <row r="313" spans="1:6" x14ac:dyDescent="0.25">
      <c r="A313" s="29">
        <f t="shared" si="21"/>
        <v>305</v>
      </c>
      <c r="B313" s="30">
        <f t="shared" si="22"/>
        <v>51957</v>
      </c>
      <c r="C313" s="31">
        <f t="shared" si="23"/>
        <v>203619.84946596716</v>
      </c>
      <c r="D313" s="31">
        <f>IF(AND(A313&gt;LoanPeriod,A313&lt;=Summary!$B$9),LoanAmount+'Loan-Extra Payments'!ScheduledPayment,0)</f>
        <v>0</v>
      </c>
      <c r="E313" s="32">
        <f t="shared" si="20"/>
        <v>1187.7824552181419</v>
      </c>
      <c r="F313" s="32">
        <f t="shared" si="24"/>
        <v>204807.6319211853</v>
      </c>
    </row>
    <row r="314" spans="1:6" x14ac:dyDescent="0.25">
      <c r="A314" s="29">
        <f t="shared" si="21"/>
        <v>306</v>
      </c>
      <c r="B314" s="30">
        <f t="shared" si="22"/>
        <v>51987</v>
      </c>
      <c r="C314" s="31">
        <f t="shared" si="23"/>
        <v>204807.6319211853</v>
      </c>
      <c r="D314" s="31">
        <f>IF(AND(A314&gt;LoanPeriod,A314&lt;=Summary!$B$9),LoanAmount+'Loan-Extra Payments'!ScheduledPayment,0)</f>
        <v>0</v>
      </c>
      <c r="E314" s="32">
        <f t="shared" si="20"/>
        <v>1194.7111862069144</v>
      </c>
      <c r="F314" s="32">
        <f t="shared" si="24"/>
        <v>206002.34310739223</v>
      </c>
    </row>
    <row r="315" spans="1:6" x14ac:dyDescent="0.25">
      <c r="A315" s="29">
        <f t="shared" si="21"/>
        <v>307</v>
      </c>
      <c r="B315" s="30">
        <f t="shared" si="22"/>
        <v>52018</v>
      </c>
      <c r="C315" s="31">
        <f t="shared" si="23"/>
        <v>206002.34310739223</v>
      </c>
      <c r="D315" s="31">
        <f>IF(AND(A315&gt;LoanPeriod,A315&lt;=Summary!$B$9),LoanAmount+'Loan-Extra Payments'!ScheduledPayment,0)</f>
        <v>0</v>
      </c>
      <c r="E315" s="32">
        <f t="shared" si="20"/>
        <v>1201.6803347931213</v>
      </c>
      <c r="F315" s="32">
        <f t="shared" si="24"/>
        <v>207204.02344218534</v>
      </c>
    </row>
    <row r="316" spans="1:6" x14ac:dyDescent="0.25">
      <c r="A316" s="29">
        <f t="shared" si="21"/>
        <v>308</v>
      </c>
      <c r="B316" s="30">
        <f t="shared" si="22"/>
        <v>52048</v>
      </c>
      <c r="C316" s="31">
        <f t="shared" si="23"/>
        <v>207204.02344218534</v>
      </c>
      <c r="D316" s="31">
        <f>IF(AND(A316&gt;LoanPeriod,A316&lt;=Summary!$B$9),LoanAmount+'Loan-Extra Payments'!ScheduledPayment,0)</f>
        <v>0</v>
      </c>
      <c r="E316" s="32">
        <f t="shared" si="20"/>
        <v>1208.6901367460812</v>
      </c>
      <c r="F316" s="32">
        <f t="shared" si="24"/>
        <v>208412.71357893141</v>
      </c>
    </row>
    <row r="317" spans="1:6" x14ac:dyDescent="0.25">
      <c r="A317" s="29">
        <f t="shared" si="21"/>
        <v>309</v>
      </c>
      <c r="B317" s="30">
        <f t="shared" si="22"/>
        <v>52079</v>
      </c>
      <c r="C317" s="31">
        <f t="shared" si="23"/>
        <v>208412.71357893141</v>
      </c>
      <c r="D317" s="31">
        <f>IF(AND(A317&gt;LoanPeriod,A317&lt;=Summary!$B$9),LoanAmount+'Loan-Extra Payments'!ScheduledPayment,0)</f>
        <v>0</v>
      </c>
      <c r="E317" s="32">
        <f t="shared" si="20"/>
        <v>1215.7408292104333</v>
      </c>
      <c r="F317" s="32">
        <f t="shared" si="24"/>
        <v>209628.45440814184</v>
      </c>
    </row>
    <row r="318" spans="1:6" x14ac:dyDescent="0.25">
      <c r="A318" s="29">
        <f t="shared" si="21"/>
        <v>310</v>
      </c>
      <c r="B318" s="30">
        <f t="shared" si="22"/>
        <v>52110</v>
      </c>
      <c r="C318" s="31">
        <f t="shared" si="23"/>
        <v>209628.45440814184</v>
      </c>
      <c r="D318" s="31">
        <f>IF(AND(A318&gt;LoanPeriod,A318&lt;=Summary!$B$9),LoanAmount+'Loan-Extra Payments'!ScheduledPayment,0)</f>
        <v>0</v>
      </c>
      <c r="E318" s="32">
        <f t="shared" si="20"/>
        <v>1222.8326507141608</v>
      </c>
      <c r="F318" s="32">
        <f t="shared" si="24"/>
        <v>210851.28705885599</v>
      </c>
    </row>
    <row r="319" spans="1:6" x14ac:dyDescent="0.25">
      <c r="A319" s="29">
        <f t="shared" si="21"/>
        <v>311</v>
      </c>
      <c r="B319" s="30">
        <f t="shared" si="22"/>
        <v>52140</v>
      </c>
      <c r="C319" s="31">
        <f t="shared" si="23"/>
        <v>210851.28705885599</v>
      </c>
      <c r="D319" s="31">
        <f>IF(AND(A319&gt;LoanPeriod,A319&lt;=Summary!$B$9),LoanAmount+'Loan-Extra Payments'!ScheduledPayment,0)</f>
        <v>0</v>
      </c>
      <c r="E319" s="32">
        <f t="shared" si="20"/>
        <v>1229.96584117666</v>
      </c>
      <c r="F319" s="32">
        <f t="shared" si="24"/>
        <v>212081.25290003265</v>
      </c>
    </row>
    <row r="320" spans="1:6" x14ac:dyDescent="0.25">
      <c r="A320" s="29">
        <f t="shared" si="21"/>
        <v>312</v>
      </c>
      <c r="B320" s="30">
        <f t="shared" si="22"/>
        <v>52171</v>
      </c>
      <c r="C320" s="31">
        <f t="shared" si="23"/>
        <v>212081.25290003265</v>
      </c>
      <c r="D320" s="31">
        <f>IF(AND(A320&gt;LoanPeriod,A320&lt;=Summary!$B$9),LoanAmount+'Loan-Extra Payments'!ScheduledPayment,0)</f>
        <v>0</v>
      </c>
      <c r="E320" s="32">
        <f t="shared" si="20"/>
        <v>1237.1406419168572</v>
      </c>
      <c r="F320" s="32">
        <f t="shared" si="24"/>
        <v>213318.39354194951</v>
      </c>
    </row>
    <row r="321" spans="1:6" x14ac:dyDescent="0.25">
      <c r="A321" s="29">
        <f t="shared" si="21"/>
        <v>313</v>
      </c>
      <c r="B321" s="30">
        <f t="shared" si="22"/>
        <v>52201</v>
      </c>
      <c r="C321" s="31">
        <f t="shared" si="23"/>
        <v>213318.39354194951</v>
      </c>
      <c r="D321" s="31">
        <f>IF(AND(A321&gt;LoanPeriod,A321&lt;=Summary!$B$9),LoanAmount+'Loan-Extra Payments'!ScheduledPayment,0)</f>
        <v>0</v>
      </c>
      <c r="E321" s="32">
        <f t="shared" si="20"/>
        <v>1244.3572956613723</v>
      </c>
      <c r="F321" s="32">
        <f t="shared" si="24"/>
        <v>214562.75083761089</v>
      </c>
    </row>
    <row r="322" spans="1:6" x14ac:dyDescent="0.25">
      <c r="A322" s="29">
        <f t="shared" si="21"/>
        <v>314</v>
      </c>
      <c r="B322" s="30">
        <f t="shared" si="22"/>
        <v>52232</v>
      </c>
      <c r="C322" s="31">
        <f t="shared" si="23"/>
        <v>214562.75083761089</v>
      </c>
      <c r="D322" s="31">
        <f>IF(AND(A322&gt;LoanPeriod,A322&lt;=Summary!$B$9),LoanAmount+'Loan-Extra Payments'!ScheduledPayment,0)</f>
        <v>0</v>
      </c>
      <c r="E322" s="32">
        <f t="shared" si="20"/>
        <v>1251.6160465527303</v>
      </c>
      <c r="F322" s="32">
        <f t="shared" si="24"/>
        <v>215814.36688416361</v>
      </c>
    </row>
    <row r="323" spans="1:6" x14ac:dyDescent="0.25">
      <c r="A323" s="29">
        <f t="shared" si="21"/>
        <v>315</v>
      </c>
      <c r="B323" s="30">
        <f t="shared" si="22"/>
        <v>52263</v>
      </c>
      <c r="C323" s="31">
        <f t="shared" si="23"/>
        <v>215814.36688416361</v>
      </c>
      <c r="D323" s="31">
        <f>IF(AND(A323&gt;LoanPeriod,A323&lt;=Summary!$B$9),LoanAmount+'Loan-Extra Payments'!ScheduledPayment,0)</f>
        <v>0</v>
      </c>
      <c r="E323" s="32">
        <f t="shared" si="20"/>
        <v>1258.9171401576211</v>
      </c>
      <c r="F323" s="32">
        <f t="shared" si="24"/>
        <v>217073.28402432124</v>
      </c>
    </row>
    <row r="324" spans="1:6" x14ac:dyDescent="0.25">
      <c r="A324" s="29">
        <f t="shared" si="21"/>
        <v>316</v>
      </c>
      <c r="B324" s="30">
        <f t="shared" si="22"/>
        <v>52291</v>
      </c>
      <c r="C324" s="31">
        <f t="shared" si="23"/>
        <v>217073.28402432124</v>
      </c>
      <c r="D324" s="31">
        <f>IF(AND(A324&gt;LoanPeriod,A324&lt;=Summary!$B$9),LoanAmount+'Loan-Extra Payments'!ScheduledPayment,0)</f>
        <v>0</v>
      </c>
      <c r="E324" s="32">
        <f t="shared" si="20"/>
        <v>1266.2608234752072</v>
      </c>
      <c r="F324" s="32">
        <f t="shared" si="24"/>
        <v>218339.54484779644</v>
      </c>
    </row>
    <row r="325" spans="1:6" x14ac:dyDescent="0.25">
      <c r="A325" s="29">
        <f t="shared" si="21"/>
        <v>317</v>
      </c>
      <c r="B325" s="30">
        <f t="shared" si="22"/>
        <v>52322</v>
      </c>
      <c r="C325" s="31">
        <f t="shared" si="23"/>
        <v>218339.54484779644</v>
      </c>
      <c r="D325" s="31">
        <f>IF(AND(A325&gt;LoanPeriod,A325&lt;=Summary!$B$9),LoanAmount+'Loan-Extra Payments'!ScheduledPayment,0)</f>
        <v>0</v>
      </c>
      <c r="E325" s="32">
        <f t="shared" si="20"/>
        <v>1273.6473449454793</v>
      </c>
      <c r="F325" s="32">
        <f t="shared" si="24"/>
        <v>219613.19219274193</v>
      </c>
    </row>
    <row r="326" spans="1:6" x14ac:dyDescent="0.25">
      <c r="A326" s="29">
        <f t="shared" si="21"/>
        <v>318</v>
      </c>
      <c r="B326" s="30">
        <f t="shared" si="22"/>
        <v>52352</v>
      </c>
      <c r="C326" s="31">
        <f t="shared" si="23"/>
        <v>219613.19219274193</v>
      </c>
      <c r="D326" s="31">
        <f>IF(AND(A326&gt;LoanPeriod,A326&lt;=Summary!$B$9),LoanAmount+'Loan-Extra Payments'!ScheduledPayment,0)</f>
        <v>0</v>
      </c>
      <c r="E326" s="32">
        <f t="shared" si="20"/>
        <v>1281.0769544576613</v>
      </c>
      <c r="F326" s="32">
        <f t="shared" si="24"/>
        <v>220894.26914719958</v>
      </c>
    </row>
    <row r="327" spans="1:6" x14ac:dyDescent="0.25">
      <c r="A327" s="29">
        <f t="shared" si="21"/>
        <v>319</v>
      </c>
      <c r="B327" s="30">
        <f t="shared" si="22"/>
        <v>52383</v>
      </c>
      <c r="C327" s="31">
        <f t="shared" si="23"/>
        <v>220894.26914719958</v>
      </c>
      <c r="D327" s="31">
        <f>IF(AND(A327&gt;LoanPeriod,A327&lt;=Summary!$B$9),LoanAmount+'Loan-Extra Payments'!ScheduledPayment,0)</f>
        <v>0</v>
      </c>
      <c r="E327" s="32">
        <f t="shared" si="20"/>
        <v>1288.5499033586643</v>
      </c>
      <c r="F327" s="32">
        <f t="shared" si="24"/>
        <v>222182.81905055823</v>
      </c>
    </row>
    <row r="328" spans="1:6" x14ac:dyDescent="0.25">
      <c r="A328" s="29">
        <f t="shared" si="21"/>
        <v>320</v>
      </c>
      <c r="B328" s="30">
        <f t="shared" si="22"/>
        <v>52413</v>
      </c>
      <c r="C328" s="31">
        <f t="shared" si="23"/>
        <v>222182.81905055823</v>
      </c>
      <c r="D328" s="31">
        <f>IF(AND(A328&gt;LoanPeriod,A328&lt;=Summary!$B$9),LoanAmount+'Loan-Extra Payments'!ScheduledPayment,0)</f>
        <v>0</v>
      </c>
      <c r="E328" s="32">
        <f t="shared" si="20"/>
        <v>1296.0664444615898</v>
      </c>
      <c r="F328" s="32">
        <f t="shared" si="24"/>
        <v>223478.88549501981</v>
      </c>
    </row>
    <row r="329" spans="1:6" x14ac:dyDescent="0.25">
      <c r="A329" s="29">
        <f t="shared" si="21"/>
        <v>321</v>
      </c>
      <c r="B329" s="30">
        <f t="shared" si="22"/>
        <v>52444</v>
      </c>
      <c r="C329" s="31">
        <f t="shared" si="23"/>
        <v>223478.88549501981</v>
      </c>
      <c r="D329" s="31">
        <f>IF(AND(A329&gt;LoanPeriod,A329&lt;=Summary!$B$9),LoanAmount+'Loan-Extra Payments'!ScheduledPayment,0)</f>
        <v>0</v>
      </c>
      <c r="E329" s="32">
        <f t="shared" ref="E329:E368" si="25">(C329+D329)*(InterestRate/12)</f>
        <v>1303.6268320542822</v>
      </c>
      <c r="F329" s="32">
        <f t="shared" si="24"/>
        <v>224782.5123270741</v>
      </c>
    </row>
    <row r="330" spans="1:6" x14ac:dyDescent="0.25">
      <c r="A330" s="29">
        <f t="shared" si="21"/>
        <v>322</v>
      </c>
      <c r="B330" s="30">
        <f t="shared" si="22"/>
        <v>52475</v>
      </c>
      <c r="C330" s="31">
        <f t="shared" si="23"/>
        <v>224782.5123270741</v>
      </c>
      <c r="D330" s="31">
        <f>IF(AND(A330&gt;LoanPeriod,A330&lt;=Summary!$B$9),LoanAmount+'Loan-Extra Payments'!ScheduledPayment,0)</f>
        <v>0</v>
      </c>
      <c r="E330" s="32">
        <f t="shared" si="25"/>
        <v>1311.2313219079324</v>
      </c>
      <c r="F330" s="32">
        <f t="shared" si="24"/>
        <v>226093.74364898202</v>
      </c>
    </row>
    <row r="331" spans="1:6" x14ac:dyDescent="0.25">
      <c r="A331" s="29">
        <f t="shared" ref="A331:A368" si="26">A330+1</f>
        <v>323</v>
      </c>
      <c r="B331" s="30">
        <f t="shared" ref="B331:B368" si="27">EDATE(B330,1)</f>
        <v>52505</v>
      </c>
      <c r="C331" s="31">
        <f t="shared" si="23"/>
        <v>226093.74364898202</v>
      </c>
      <c r="D331" s="31">
        <f>IF(AND(A331&gt;LoanPeriod,A331&lt;=Summary!$B$9),LoanAmount+'Loan-Extra Payments'!ScheduledPayment,0)</f>
        <v>0</v>
      </c>
      <c r="E331" s="32">
        <f t="shared" si="25"/>
        <v>1318.8801712857285</v>
      </c>
      <c r="F331" s="32">
        <f t="shared" si="24"/>
        <v>227412.62382026776</v>
      </c>
    </row>
    <row r="332" spans="1:6" x14ac:dyDescent="0.25">
      <c r="A332" s="29">
        <f t="shared" si="26"/>
        <v>324</v>
      </c>
      <c r="B332" s="30">
        <f t="shared" si="27"/>
        <v>52536</v>
      </c>
      <c r="C332" s="31">
        <f t="shared" ref="C332:C368" si="28">F331</f>
        <v>227412.62382026776</v>
      </c>
      <c r="D332" s="31">
        <f>IF(AND(A332&gt;LoanPeriod,A332&lt;=Summary!$B$9),LoanAmount+'Loan-Extra Payments'!ScheduledPayment,0)</f>
        <v>0</v>
      </c>
      <c r="E332" s="32">
        <f t="shared" si="25"/>
        <v>1326.5736389515621</v>
      </c>
      <c r="F332" s="32">
        <f t="shared" ref="F332:F368" si="29">SUM(C332:E332)</f>
        <v>228739.19745921931</v>
      </c>
    </row>
    <row r="333" spans="1:6" x14ac:dyDescent="0.25">
      <c r="A333" s="29">
        <f t="shared" si="26"/>
        <v>325</v>
      </c>
      <c r="B333" s="30">
        <f t="shared" si="27"/>
        <v>52566</v>
      </c>
      <c r="C333" s="31">
        <f t="shared" si="28"/>
        <v>228739.19745921931</v>
      </c>
      <c r="D333" s="31">
        <f>IF(AND(A333&gt;LoanPeriod,A333&lt;=Summary!$B$9),LoanAmount+'Loan-Extra Payments'!ScheduledPayment,0)</f>
        <v>0</v>
      </c>
      <c r="E333" s="32">
        <f t="shared" si="25"/>
        <v>1334.3119851787794</v>
      </c>
      <c r="F333" s="32">
        <f t="shared" si="29"/>
        <v>230073.50944439811</v>
      </c>
    </row>
    <row r="334" spans="1:6" x14ac:dyDescent="0.25">
      <c r="A334" s="29">
        <f t="shared" si="26"/>
        <v>326</v>
      </c>
      <c r="B334" s="30">
        <f t="shared" si="27"/>
        <v>52597</v>
      </c>
      <c r="C334" s="31">
        <f t="shared" si="28"/>
        <v>230073.50944439811</v>
      </c>
      <c r="D334" s="31">
        <f>IF(AND(A334&gt;LoanPeriod,A334&lt;=Summary!$B$9),LoanAmount+'Loan-Extra Payments'!ScheduledPayment,0)</f>
        <v>0</v>
      </c>
      <c r="E334" s="32">
        <f t="shared" si="25"/>
        <v>1342.0954717589891</v>
      </c>
      <c r="F334" s="32">
        <f t="shared" si="29"/>
        <v>231415.60491615708</v>
      </c>
    </row>
    <row r="335" spans="1:6" x14ac:dyDescent="0.25">
      <c r="A335" s="29">
        <f t="shared" si="26"/>
        <v>327</v>
      </c>
      <c r="B335" s="30">
        <f t="shared" si="27"/>
        <v>52628</v>
      </c>
      <c r="C335" s="31">
        <f t="shared" si="28"/>
        <v>231415.60491615708</v>
      </c>
      <c r="D335" s="31">
        <f>IF(AND(A335&gt;LoanPeriod,A335&lt;=Summary!$B$9),LoanAmount+'Loan-Extra Payments'!ScheduledPayment,0)</f>
        <v>0</v>
      </c>
      <c r="E335" s="32">
        <f t="shared" si="25"/>
        <v>1349.9243620109164</v>
      </c>
      <c r="F335" s="32">
        <f t="shared" si="29"/>
        <v>232765.52927816799</v>
      </c>
    </row>
    <row r="336" spans="1:6" x14ac:dyDescent="0.25">
      <c r="A336" s="29">
        <f t="shared" si="26"/>
        <v>328</v>
      </c>
      <c r="B336" s="30">
        <f t="shared" si="27"/>
        <v>52657</v>
      </c>
      <c r="C336" s="31">
        <f t="shared" si="28"/>
        <v>232765.52927816799</v>
      </c>
      <c r="D336" s="31">
        <f>IF(AND(A336&gt;LoanPeriod,A336&lt;=Summary!$B$9),LoanAmount+'Loan-Extra Payments'!ScheduledPayment,0)</f>
        <v>0</v>
      </c>
      <c r="E336" s="32">
        <f t="shared" si="25"/>
        <v>1357.7989207893133</v>
      </c>
      <c r="F336" s="32">
        <f t="shared" si="29"/>
        <v>234123.32819895732</v>
      </c>
    </row>
    <row r="337" spans="1:6" x14ac:dyDescent="0.25">
      <c r="A337" s="29">
        <f t="shared" si="26"/>
        <v>329</v>
      </c>
      <c r="B337" s="30">
        <f t="shared" si="27"/>
        <v>52688</v>
      </c>
      <c r="C337" s="31">
        <f t="shared" si="28"/>
        <v>234123.32819895732</v>
      </c>
      <c r="D337" s="31">
        <f>IF(AND(A337&gt;LoanPeriod,A337&lt;=Summary!$B$9),LoanAmount+'Loan-Extra Payments'!ScheduledPayment,0)</f>
        <v>0</v>
      </c>
      <c r="E337" s="32">
        <f t="shared" si="25"/>
        <v>1365.7194144939178</v>
      </c>
      <c r="F337" s="32">
        <f t="shared" si="29"/>
        <v>235489.04761345123</v>
      </c>
    </row>
    <row r="338" spans="1:6" x14ac:dyDescent="0.25">
      <c r="A338" s="29">
        <f t="shared" si="26"/>
        <v>330</v>
      </c>
      <c r="B338" s="30">
        <f t="shared" si="27"/>
        <v>52718</v>
      </c>
      <c r="C338" s="31">
        <f t="shared" si="28"/>
        <v>235489.04761345123</v>
      </c>
      <c r="D338" s="31">
        <f>IF(AND(A338&gt;LoanPeriod,A338&lt;=Summary!$B$9),LoanAmount+'Loan-Extra Payments'!ScheduledPayment,0)</f>
        <v>0</v>
      </c>
      <c r="E338" s="32">
        <f t="shared" si="25"/>
        <v>1373.6861110784655</v>
      </c>
      <c r="F338" s="32">
        <f t="shared" si="29"/>
        <v>236862.73372452968</v>
      </c>
    </row>
    <row r="339" spans="1:6" x14ac:dyDescent="0.25">
      <c r="A339" s="29">
        <f t="shared" si="26"/>
        <v>331</v>
      </c>
      <c r="B339" s="30">
        <f t="shared" si="27"/>
        <v>52749</v>
      </c>
      <c r="C339" s="31">
        <f t="shared" si="28"/>
        <v>236862.73372452968</v>
      </c>
      <c r="D339" s="31">
        <f>IF(AND(A339&gt;LoanPeriod,A339&lt;=Summary!$B$9),LoanAmount+'Loan-Extra Payments'!ScheduledPayment,0)</f>
        <v>0</v>
      </c>
      <c r="E339" s="32">
        <f t="shared" si="25"/>
        <v>1381.6992800597566</v>
      </c>
      <c r="F339" s="32">
        <f t="shared" si="29"/>
        <v>238244.43300458943</v>
      </c>
    </row>
    <row r="340" spans="1:6" x14ac:dyDescent="0.25">
      <c r="A340" s="29">
        <f t="shared" si="26"/>
        <v>332</v>
      </c>
      <c r="B340" s="30">
        <f t="shared" si="27"/>
        <v>52779</v>
      </c>
      <c r="C340" s="31">
        <f t="shared" si="28"/>
        <v>238244.43300458943</v>
      </c>
      <c r="D340" s="31">
        <f>IF(AND(A340&gt;LoanPeriod,A340&lt;=Summary!$B$9),LoanAmount+'Loan-Extra Payments'!ScheduledPayment,0)</f>
        <v>0</v>
      </c>
      <c r="E340" s="32">
        <f t="shared" si="25"/>
        <v>1389.7591925267718</v>
      </c>
      <c r="F340" s="32">
        <f t="shared" si="29"/>
        <v>239634.19219711621</v>
      </c>
    </row>
    <row r="341" spans="1:6" x14ac:dyDescent="0.25">
      <c r="A341" s="29">
        <f t="shared" si="26"/>
        <v>333</v>
      </c>
      <c r="B341" s="30">
        <f t="shared" si="27"/>
        <v>52810</v>
      </c>
      <c r="C341" s="31">
        <f t="shared" si="28"/>
        <v>239634.19219711621</v>
      </c>
      <c r="D341" s="31">
        <f>IF(AND(A341&gt;LoanPeriod,A341&lt;=Summary!$B$9),LoanAmount+'Loan-Extra Payments'!ScheduledPayment,0)</f>
        <v>0</v>
      </c>
      <c r="E341" s="32">
        <f t="shared" si="25"/>
        <v>1397.8661211498445</v>
      </c>
      <c r="F341" s="32">
        <f t="shared" si="29"/>
        <v>241032.05831826606</v>
      </c>
    </row>
    <row r="342" spans="1:6" x14ac:dyDescent="0.25">
      <c r="A342" s="29">
        <f t="shared" si="26"/>
        <v>334</v>
      </c>
      <c r="B342" s="30">
        <f t="shared" si="27"/>
        <v>52841</v>
      </c>
      <c r="C342" s="31">
        <f t="shared" si="28"/>
        <v>241032.05831826606</v>
      </c>
      <c r="D342" s="31">
        <f>IF(AND(A342&gt;LoanPeriod,A342&lt;=Summary!$B$9),LoanAmount+'Loan-Extra Payments'!ScheduledPayment,0)</f>
        <v>0</v>
      </c>
      <c r="E342" s="32">
        <f t="shared" si="25"/>
        <v>1406.0203401898855</v>
      </c>
      <c r="F342" s="32">
        <f t="shared" si="29"/>
        <v>242438.07865845595</v>
      </c>
    </row>
    <row r="343" spans="1:6" x14ac:dyDescent="0.25">
      <c r="A343" s="29">
        <f t="shared" si="26"/>
        <v>335</v>
      </c>
      <c r="B343" s="30">
        <f t="shared" si="27"/>
        <v>52871</v>
      </c>
      <c r="C343" s="31">
        <f t="shared" si="28"/>
        <v>242438.07865845595</v>
      </c>
      <c r="D343" s="31">
        <f>IF(AND(A343&gt;LoanPeriod,A343&lt;=Summary!$B$9),LoanAmount+'Loan-Extra Payments'!ScheduledPayment,0)</f>
        <v>0</v>
      </c>
      <c r="E343" s="32">
        <f t="shared" si="25"/>
        <v>1414.2221255076597</v>
      </c>
      <c r="F343" s="32">
        <f t="shared" si="29"/>
        <v>243852.30078396361</v>
      </c>
    </row>
    <row r="344" spans="1:6" x14ac:dyDescent="0.25">
      <c r="A344" s="29">
        <f t="shared" si="26"/>
        <v>336</v>
      </c>
      <c r="B344" s="30">
        <f t="shared" si="27"/>
        <v>52902</v>
      </c>
      <c r="C344" s="31">
        <f t="shared" si="28"/>
        <v>243852.30078396361</v>
      </c>
      <c r="D344" s="31">
        <f>IF(AND(A344&gt;LoanPeriod,A344&lt;=Summary!$B$9),LoanAmount+'Loan-Extra Payments'!ScheduledPayment,0)</f>
        <v>0</v>
      </c>
      <c r="E344" s="32">
        <f t="shared" si="25"/>
        <v>1422.4717545731212</v>
      </c>
      <c r="F344" s="32">
        <f t="shared" si="29"/>
        <v>245274.77253853672</v>
      </c>
    </row>
    <row r="345" spans="1:6" x14ac:dyDescent="0.25">
      <c r="A345" s="29">
        <f t="shared" si="26"/>
        <v>337</v>
      </c>
      <c r="B345" s="30">
        <f t="shared" si="27"/>
        <v>52932</v>
      </c>
      <c r="C345" s="31">
        <f t="shared" si="28"/>
        <v>245274.77253853672</v>
      </c>
      <c r="D345" s="31">
        <f>IF(AND(A345&gt;LoanPeriod,A345&lt;=Summary!$B$9),LoanAmount+'Loan-Extra Payments'!ScheduledPayment,0)</f>
        <v>0</v>
      </c>
      <c r="E345" s="32">
        <f t="shared" si="25"/>
        <v>1430.7695064747977</v>
      </c>
      <c r="F345" s="32">
        <f t="shared" si="29"/>
        <v>246705.54204501153</v>
      </c>
    </row>
    <row r="346" spans="1:6" x14ac:dyDescent="0.25">
      <c r="A346" s="29">
        <f t="shared" si="26"/>
        <v>338</v>
      </c>
      <c r="B346" s="30">
        <f t="shared" si="27"/>
        <v>52963</v>
      </c>
      <c r="C346" s="31">
        <f t="shared" si="28"/>
        <v>246705.54204501153</v>
      </c>
      <c r="D346" s="31">
        <f>IF(AND(A346&gt;LoanPeriod,A346&lt;=Summary!$B$9),LoanAmount+'Loan-Extra Payments'!ScheduledPayment,0)</f>
        <v>0</v>
      </c>
      <c r="E346" s="32">
        <f t="shared" si="25"/>
        <v>1439.115661929234</v>
      </c>
      <c r="F346" s="32">
        <f t="shared" si="29"/>
        <v>248144.65770694078</v>
      </c>
    </row>
    <row r="347" spans="1:6" x14ac:dyDescent="0.25">
      <c r="A347" s="29">
        <f t="shared" si="26"/>
        <v>339</v>
      </c>
      <c r="B347" s="30">
        <f t="shared" si="27"/>
        <v>52994</v>
      </c>
      <c r="C347" s="31">
        <f t="shared" si="28"/>
        <v>248144.65770694078</v>
      </c>
      <c r="D347" s="31">
        <f>IF(AND(A347&gt;LoanPeriod,A347&lt;=Summary!$B$9),LoanAmount+'Loan-Extra Payments'!ScheduledPayment,0)</f>
        <v>0</v>
      </c>
      <c r="E347" s="32">
        <f t="shared" si="25"/>
        <v>1447.510503290488</v>
      </c>
      <c r="F347" s="32">
        <f t="shared" si="29"/>
        <v>249592.16821023126</v>
      </c>
    </row>
    <row r="348" spans="1:6" x14ac:dyDescent="0.25">
      <c r="A348" s="29">
        <f t="shared" si="26"/>
        <v>340</v>
      </c>
      <c r="B348" s="30">
        <f t="shared" si="27"/>
        <v>53022</v>
      </c>
      <c r="C348" s="31">
        <f t="shared" si="28"/>
        <v>249592.16821023126</v>
      </c>
      <c r="D348" s="31">
        <f>IF(AND(A348&gt;LoanPeriod,A348&lt;=Summary!$B$9),LoanAmount+'Loan-Extra Payments'!ScheduledPayment,0)</f>
        <v>0</v>
      </c>
      <c r="E348" s="32">
        <f t="shared" si="25"/>
        <v>1455.9543145596824</v>
      </c>
      <c r="F348" s="32">
        <f t="shared" si="29"/>
        <v>251048.12252479093</v>
      </c>
    </row>
    <row r="349" spans="1:6" x14ac:dyDescent="0.25">
      <c r="A349" s="29">
        <f t="shared" si="26"/>
        <v>341</v>
      </c>
      <c r="B349" s="30">
        <f t="shared" si="27"/>
        <v>53053</v>
      </c>
      <c r="C349" s="31">
        <f t="shared" si="28"/>
        <v>251048.12252479093</v>
      </c>
      <c r="D349" s="31">
        <f>IF(AND(A349&gt;LoanPeriod,A349&lt;=Summary!$B$9),LoanAmount+'Loan-Extra Payments'!ScheduledPayment,0)</f>
        <v>0</v>
      </c>
      <c r="E349" s="32">
        <f t="shared" si="25"/>
        <v>1464.4473813946138</v>
      </c>
      <c r="F349" s="32">
        <f t="shared" si="29"/>
        <v>252512.56990618556</v>
      </c>
    </row>
    <row r="350" spans="1:6" x14ac:dyDescent="0.25">
      <c r="A350" s="29">
        <f t="shared" si="26"/>
        <v>342</v>
      </c>
      <c r="B350" s="30">
        <f t="shared" si="27"/>
        <v>53083</v>
      </c>
      <c r="C350" s="31">
        <f t="shared" si="28"/>
        <v>252512.56990618556</v>
      </c>
      <c r="D350" s="31">
        <f>IF(AND(A350&gt;LoanPeriod,A350&lt;=Summary!$B$9),LoanAmount+'Loan-Extra Payments'!ScheduledPayment,0)</f>
        <v>0</v>
      </c>
      <c r="E350" s="32">
        <f t="shared" si="25"/>
        <v>1472.9899911194159</v>
      </c>
      <c r="F350" s="32">
        <f t="shared" si="29"/>
        <v>253985.55989730498</v>
      </c>
    </row>
    <row r="351" spans="1:6" x14ac:dyDescent="0.25">
      <c r="A351" s="29">
        <f t="shared" si="26"/>
        <v>343</v>
      </c>
      <c r="B351" s="30">
        <f t="shared" si="27"/>
        <v>53114</v>
      </c>
      <c r="C351" s="31">
        <f t="shared" si="28"/>
        <v>253985.55989730498</v>
      </c>
      <c r="D351" s="31">
        <f>IF(AND(A351&gt;LoanPeriod,A351&lt;=Summary!$B$9),LoanAmount+'Loan-Extra Payments'!ScheduledPayment,0)</f>
        <v>0</v>
      </c>
      <c r="E351" s="32">
        <f t="shared" si="25"/>
        <v>1481.5824327342791</v>
      </c>
      <c r="F351" s="32">
        <f t="shared" si="29"/>
        <v>255467.14233003926</v>
      </c>
    </row>
    <row r="352" spans="1:6" x14ac:dyDescent="0.25">
      <c r="A352" s="29">
        <f t="shared" si="26"/>
        <v>344</v>
      </c>
      <c r="B352" s="30">
        <f t="shared" si="27"/>
        <v>53144</v>
      </c>
      <c r="C352" s="31">
        <f t="shared" si="28"/>
        <v>255467.14233003926</v>
      </c>
      <c r="D352" s="31">
        <f>IF(AND(A352&gt;LoanPeriod,A352&lt;=Summary!$B$9),LoanAmount+'Loan-Extra Payments'!ScheduledPayment,0)</f>
        <v>0</v>
      </c>
      <c r="E352" s="32">
        <f t="shared" si="25"/>
        <v>1490.2249969252291</v>
      </c>
      <c r="F352" s="32">
        <f t="shared" si="29"/>
        <v>256957.36732696448</v>
      </c>
    </row>
    <row r="353" spans="1:6" x14ac:dyDescent="0.25">
      <c r="A353" s="29">
        <f t="shared" si="26"/>
        <v>345</v>
      </c>
      <c r="B353" s="30">
        <f t="shared" si="27"/>
        <v>53175</v>
      </c>
      <c r="C353" s="31">
        <f t="shared" si="28"/>
        <v>256957.36732696448</v>
      </c>
      <c r="D353" s="31">
        <f>IF(AND(A353&gt;LoanPeriod,A353&lt;=Summary!$B$9),LoanAmount+'Loan-Extra Payments'!ScheduledPayment,0)</f>
        <v>0</v>
      </c>
      <c r="E353" s="32">
        <f t="shared" si="25"/>
        <v>1498.9179760739596</v>
      </c>
      <c r="F353" s="32">
        <f t="shared" si="29"/>
        <v>258456.28530303843</v>
      </c>
    </row>
    <row r="354" spans="1:6" x14ac:dyDescent="0.25">
      <c r="A354" s="29">
        <f t="shared" si="26"/>
        <v>346</v>
      </c>
      <c r="B354" s="30">
        <f t="shared" si="27"/>
        <v>53206</v>
      </c>
      <c r="C354" s="31">
        <f t="shared" si="28"/>
        <v>258456.28530303843</v>
      </c>
      <c r="D354" s="31">
        <f>IF(AND(A354&gt;LoanPeriod,A354&lt;=Summary!$B$9),LoanAmount+'Loan-Extra Payments'!ScheduledPayment,0)</f>
        <v>0</v>
      </c>
      <c r="E354" s="32">
        <f t="shared" si="25"/>
        <v>1507.6616642677243</v>
      </c>
      <c r="F354" s="32">
        <f t="shared" si="29"/>
        <v>259963.94696730614</v>
      </c>
    </row>
    <row r="355" spans="1:6" x14ac:dyDescent="0.25">
      <c r="A355" s="29">
        <f t="shared" si="26"/>
        <v>347</v>
      </c>
      <c r="B355" s="30">
        <f t="shared" si="27"/>
        <v>53236</v>
      </c>
      <c r="C355" s="31">
        <f t="shared" si="28"/>
        <v>259963.94696730614</v>
      </c>
      <c r="D355" s="31">
        <f>IF(AND(A355&gt;LoanPeriod,A355&lt;=Summary!$B$9),LoanAmount+'Loan-Extra Payments'!ScheduledPayment,0)</f>
        <v>0</v>
      </c>
      <c r="E355" s="32">
        <f t="shared" si="25"/>
        <v>1516.456357309286</v>
      </c>
      <c r="F355" s="32">
        <f t="shared" si="29"/>
        <v>261480.40332461541</v>
      </c>
    </row>
    <row r="356" spans="1:6" x14ac:dyDescent="0.25">
      <c r="A356" s="29">
        <f t="shared" si="26"/>
        <v>348</v>
      </c>
      <c r="B356" s="30">
        <f t="shared" si="27"/>
        <v>53267</v>
      </c>
      <c r="C356" s="31">
        <f t="shared" si="28"/>
        <v>261480.40332461541</v>
      </c>
      <c r="D356" s="31">
        <f>IF(AND(A356&gt;LoanPeriod,A356&lt;=Summary!$B$9),LoanAmount+'Loan-Extra Payments'!ScheduledPayment,0)</f>
        <v>0</v>
      </c>
      <c r="E356" s="32">
        <f t="shared" si="25"/>
        <v>1525.3023527269233</v>
      </c>
      <c r="F356" s="32">
        <f t="shared" si="29"/>
        <v>263005.70567734231</v>
      </c>
    </row>
    <row r="357" spans="1:6" x14ac:dyDescent="0.25">
      <c r="A357" s="29">
        <f t="shared" si="26"/>
        <v>349</v>
      </c>
      <c r="B357" s="30">
        <f t="shared" si="27"/>
        <v>53297</v>
      </c>
      <c r="C357" s="31">
        <f t="shared" si="28"/>
        <v>263005.70567734231</v>
      </c>
      <c r="D357" s="31">
        <f>IF(AND(A357&gt;LoanPeriod,A357&lt;=Summary!$B$9),LoanAmount+'Loan-Extra Payments'!ScheduledPayment,0)</f>
        <v>0</v>
      </c>
      <c r="E357" s="32">
        <f t="shared" si="25"/>
        <v>1534.1999497844968</v>
      </c>
      <c r="F357" s="32">
        <f t="shared" si="29"/>
        <v>264539.90562712681</v>
      </c>
    </row>
    <row r="358" spans="1:6" x14ac:dyDescent="0.25">
      <c r="A358" s="29">
        <f t="shared" si="26"/>
        <v>350</v>
      </c>
      <c r="B358" s="30">
        <f t="shared" si="27"/>
        <v>53328</v>
      </c>
      <c r="C358" s="31">
        <f t="shared" si="28"/>
        <v>264539.90562712681</v>
      </c>
      <c r="D358" s="31">
        <f>IF(AND(A358&gt;LoanPeriod,A358&lt;=Summary!$B$9),LoanAmount+'Loan-Extra Payments'!ScheduledPayment,0)</f>
        <v>0</v>
      </c>
      <c r="E358" s="32">
        <f t="shared" si="25"/>
        <v>1543.149449491573</v>
      </c>
      <c r="F358" s="32">
        <f t="shared" si="29"/>
        <v>266083.05507661839</v>
      </c>
    </row>
    <row r="359" spans="1:6" x14ac:dyDescent="0.25">
      <c r="A359" s="29">
        <f t="shared" si="26"/>
        <v>351</v>
      </c>
      <c r="B359" s="30">
        <f t="shared" si="27"/>
        <v>53359</v>
      </c>
      <c r="C359" s="31">
        <f t="shared" si="28"/>
        <v>266083.05507661839</v>
      </c>
      <c r="D359" s="31">
        <f>IF(AND(A359&gt;LoanPeriod,A359&lt;=Summary!$B$9),LoanAmount+'Loan-Extra Payments'!ScheduledPayment,0)</f>
        <v>0</v>
      </c>
      <c r="E359" s="32">
        <f t="shared" si="25"/>
        <v>1552.1511546136073</v>
      </c>
      <c r="F359" s="32">
        <f t="shared" si="29"/>
        <v>267635.20623123198</v>
      </c>
    </row>
    <row r="360" spans="1:6" x14ac:dyDescent="0.25">
      <c r="A360" s="29">
        <f t="shared" si="26"/>
        <v>352</v>
      </c>
      <c r="B360" s="30">
        <f t="shared" si="27"/>
        <v>53387</v>
      </c>
      <c r="C360" s="31">
        <f t="shared" si="28"/>
        <v>267635.20623123198</v>
      </c>
      <c r="D360" s="31">
        <f>IF(AND(A360&gt;LoanPeriod,A360&lt;=Summary!$B$9),LoanAmount+'Loan-Extra Payments'!ScheduledPayment,0)</f>
        <v>0</v>
      </c>
      <c r="E360" s="32">
        <f t="shared" si="25"/>
        <v>1561.2053696821865</v>
      </c>
      <c r="F360" s="32">
        <f t="shared" si="29"/>
        <v>269196.41160091414</v>
      </c>
    </row>
    <row r="361" spans="1:6" x14ac:dyDescent="0.25">
      <c r="A361" s="29">
        <f t="shared" si="26"/>
        <v>353</v>
      </c>
      <c r="B361" s="30">
        <f t="shared" si="27"/>
        <v>53418</v>
      </c>
      <c r="C361" s="31">
        <f t="shared" si="28"/>
        <v>269196.41160091414</v>
      </c>
      <c r="D361" s="31">
        <f>IF(AND(A361&gt;LoanPeriod,A361&lt;=Summary!$B$9),LoanAmount+'Loan-Extra Payments'!ScheduledPayment,0)</f>
        <v>0</v>
      </c>
      <c r="E361" s="32">
        <f t="shared" si="25"/>
        <v>1570.3124010053325</v>
      </c>
      <c r="F361" s="32">
        <f t="shared" si="29"/>
        <v>270766.7240019195</v>
      </c>
    </row>
    <row r="362" spans="1:6" x14ac:dyDescent="0.25">
      <c r="A362" s="29">
        <f t="shared" si="26"/>
        <v>354</v>
      </c>
      <c r="B362" s="30">
        <f t="shared" si="27"/>
        <v>53448</v>
      </c>
      <c r="C362" s="31">
        <f t="shared" si="28"/>
        <v>270766.7240019195</v>
      </c>
      <c r="D362" s="31">
        <f>IF(AND(A362&gt;LoanPeriod,A362&lt;=Summary!$B$9),LoanAmount+'Loan-Extra Payments'!ScheduledPayment,0)</f>
        <v>0</v>
      </c>
      <c r="E362" s="32">
        <f t="shared" si="25"/>
        <v>1579.4725566778638</v>
      </c>
      <c r="F362" s="32">
        <f t="shared" si="29"/>
        <v>272346.19655859738</v>
      </c>
    </row>
    <row r="363" spans="1:6" x14ac:dyDescent="0.25">
      <c r="A363" s="29">
        <f t="shared" si="26"/>
        <v>355</v>
      </c>
      <c r="B363" s="30">
        <f t="shared" si="27"/>
        <v>53479</v>
      </c>
      <c r="C363" s="31">
        <f t="shared" si="28"/>
        <v>272346.19655859738</v>
      </c>
      <c r="D363" s="31">
        <f>IF(AND(A363&gt;LoanPeriod,A363&lt;=Summary!$B$9),LoanAmount+'Loan-Extra Payments'!ScheduledPayment,0)</f>
        <v>0</v>
      </c>
      <c r="E363" s="32">
        <f t="shared" si="25"/>
        <v>1588.6861465918182</v>
      </c>
      <c r="F363" s="32">
        <f t="shared" si="29"/>
        <v>273934.88270518917</v>
      </c>
    </row>
    <row r="364" spans="1:6" x14ac:dyDescent="0.25">
      <c r="A364" s="29">
        <f t="shared" si="26"/>
        <v>356</v>
      </c>
      <c r="B364" s="30">
        <f t="shared" si="27"/>
        <v>53509</v>
      </c>
      <c r="C364" s="31">
        <f t="shared" si="28"/>
        <v>273934.88270518917</v>
      </c>
      <c r="D364" s="31">
        <f>IF(AND(A364&gt;LoanPeriod,A364&lt;=Summary!$B$9),LoanAmount+'Loan-Extra Payments'!ScheduledPayment,0)</f>
        <v>0</v>
      </c>
      <c r="E364" s="32">
        <f t="shared" si="25"/>
        <v>1597.953482446937</v>
      </c>
      <c r="F364" s="32">
        <f t="shared" si="29"/>
        <v>275532.83618763613</v>
      </c>
    </row>
    <row r="365" spans="1:6" x14ac:dyDescent="0.25">
      <c r="A365" s="29">
        <f t="shared" si="26"/>
        <v>357</v>
      </c>
      <c r="B365" s="30">
        <f t="shared" si="27"/>
        <v>53540</v>
      </c>
      <c r="C365" s="31">
        <f t="shared" si="28"/>
        <v>275532.83618763613</v>
      </c>
      <c r="D365" s="31">
        <f>IF(AND(A365&gt;LoanPeriod,A365&lt;=Summary!$B$9),LoanAmount+'Loan-Extra Payments'!ScheduledPayment,0)</f>
        <v>0</v>
      </c>
      <c r="E365" s="32">
        <f t="shared" si="25"/>
        <v>1607.2748777612107</v>
      </c>
      <c r="F365" s="32">
        <f t="shared" si="29"/>
        <v>277140.11106539733</v>
      </c>
    </row>
    <row r="366" spans="1:6" x14ac:dyDescent="0.25">
      <c r="A366" s="29">
        <f t="shared" si="26"/>
        <v>358</v>
      </c>
      <c r="B366" s="30">
        <f t="shared" si="27"/>
        <v>53571</v>
      </c>
      <c r="C366" s="31">
        <f t="shared" si="28"/>
        <v>277140.11106539733</v>
      </c>
      <c r="D366" s="31">
        <f>IF(AND(A366&gt;LoanPeriod,A366&lt;=Summary!$B$9),LoanAmount+'Loan-Extra Payments'!ScheduledPayment,0)</f>
        <v>0</v>
      </c>
      <c r="E366" s="32">
        <f t="shared" si="25"/>
        <v>1616.6506478814845</v>
      </c>
      <c r="F366" s="32">
        <f t="shared" si="29"/>
        <v>278756.76171327883</v>
      </c>
    </row>
    <row r="367" spans="1:6" x14ac:dyDescent="0.25">
      <c r="A367" s="29">
        <f t="shared" si="26"/>
        <v>359</v>
      </c>
      <c r="B367" s="30">
        <f t="shared" si="27"/>
        <v>53601</v>
      </c>
      <c r="C367" s="31">
        <f t="shared" si="28"/>
        <v>278756.76171327883</v>
      </c>
      <c r="D367" s="31">
        <f>IF(AND(A367&gt;LoanPeriod,A367&lt;=Summary!$B$9),LoanAmount+'Loan-Extra Payments'!ScheduledPayment,0)</f>
        <v>0</v>
      </c>
      <c r="E367" s="32">
        <f t="shared" si="25"/>
        <v>1626.0811099941266</v>
      </c>
      <c r="F367" s="32">
        <f t="shared" si="29"/>
        <v>280382.84282327298</v>
      </c>
    </row>
    <row r="368" spans="1:6" x14ac:dyDescent="0.25">
      <c r="A368" s="29">
        <f t="shared" si="26"/>
        <v>360</v>
      </c>
      <c r="B368" s="30">
        <f t="shared" si="27"/>
        <v>53632</v>
      </c>
      <c r="C368" s="31">
        <f t="shared" si="28"/>
        <v>280382.84282327298</v>
      </c>
      <c r="D368" s="31">
        <f>IF(AND(A368&gt;LoanPeriod,A368&lt;=Summary!$B$9),LoanAmount+'Loan-Extra Payments'!ScheduledPayment,0)</f>
        <v>0</v>
      </c>
      <c r="E368" s="32">
        <f t="shared" si="25"/>
        <v>1635.5665831357592</v>
      </c>
      <c r="F368" s="32">
        <f t="shared" si="29"/>
        <v>282018.40940640873</v>
      </c>
    </row>
  </sheetData>
  <mergeCells count="1">
    <mergeCell ref="A1:F1"/>
  </mergeCells>
  <conditionalFormatting sqref="A9:B9 D9:F9 A10:F368">
    <cfRule type="expression" dxfId="2" priority="1">
      <formula>$A9&gt;(LoanPeriod*PaymentsPerYear)</formula>
    </cfRule>
  </conditionalFormatting>
  <printOptions horizontalCentered="1"/>
  <pageMargins left="0.3" right="0.3" top="0.55000000000000004" bottom="0.55000000000000004" header="0.3" footer="0.3"/>
  <pageSetup fitToHeight="0" orientation="portrait" r:id="rId1"/>
  <headerFooter>
    <oddFooter>&amp;C&amp;K00-049© 2016 www.makingyourmoneymatter.com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369"/>
  <sheetViews>
    <sheetView view="pageLayout" zoomScale="80" zoomScaleNormal="100" zoomScalePageLayoutView="80" workbookViewId="0">
      <selection activeCell="E16" sqref="E16"/>
    </sheetView>
  </sheetViews>
  <sheetFormatPr defaultRowHeight="15" x14ac:dyDescent="0.25"/>
  <cols>
    <col min="1" max="1" width="6.140625" style="3" customWidth="1"/>
    <col min="2" max="2" width="11.140625" style="4" customWidth="1"/>
    <col min="3" max="3" width="17.5703125" style="4" customWidth="1"/>
    <col min="4" max="5" width="17.5703125" style="5" customWidth="1"/>
    <col min="6" max="6" width="18.5703125" style="5" customWidth="1"/>
    <col min="7" max="7" width="2" style="43" customWidth="1"/>
    <col min="8" max="8" width="19.42578125" style="3" customWidth="1"/>
    <col min="9" max="10" width="19.42578125" style="4" customWidth="1"/>
    <col min="11" max="11" width="19.42578125" style="5" customWidth="1"/>
    <col min="12" max="12" width="2.5703125" style="5" customWidth="1"/>
    <col min="13" max="13" width="19.42578125" style="5" customWidth="1"/>
    <col min="14" max="14" width="5.140625" style="5" customWidth="1"/>
    <col min="15" max="17" width="17.5703125" style="5" customWidth="1"/>
    <col min="18" max="18" width="18.5703125" style="5" customWidth="1"/>
    <col min="20" max="20" width="18.5703125" style="5" customWidth="1"/>
  </cols>
  <sheetData>
    <row r="1" spans="1:20" ht="48" customHeight="1" x14ac:dyDescent="0.25">
      <c r="A1" s="59" t="s">
        <v>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/>
      <c r="O1"/>
      <c r="P1"/>
      <c r="Q1"/>
      <c r="R1"/>
      <c r="T1"/>
    </row>
    <row r="2" spans="1:20" x14ac:dyDescent="0.25">
      <c r="A2" s="14"/>
      <c r="B2" s="1"/>
      <c r="C2" s="1"/>
      <c r="D2" s="2"/>
      <c r="E2" s="2"/>
      <c r="F2" s="2"/>
      <c r="G2" s="42"/>
      <c r="H2"/>
      <c r="I2" s="2"/>
      <c r="J2"/>
      <c r="K2"/>
      <c r="L2"/>
      <c r="M2"/>
      <c r="N2"/>
      <c r="O2"/>
      <c r="P2"/>
      <c r="Q2"/>
      <c r="R2"/>
      <c r="T2"/>
    </row>
    <row r="3" spans="1:20" s="13" customFormat="1" ht="30" x14ac:dyDescent="0.25">
      <c r="B3" s="11" t="s">
        <v>0</v>
      </c>
      <c r="C3" s="11" t="s">
        <v>1</v>
      </c>
      <c r="D3" s="11" t="s">
        <v>2</v>
      </c>
      <c r="E3" s="11" t="s">
        <v>3</v>
      </c>
      <c r="F3" s="11" t="s">
        <v>30</v>
      </c>
      <c r="G3" s="11"/>
      <c r="H3" s="11" t="s">
        <v>5</v>
      </c>
      <c r="I3" s="11" t="s">
        <v>6</v>
      </c>
      <c r="J3" s="11" t="s">
        <v>7</v>
      </c>
      <c r="K3" s="11" t="s">
        <v>32</v>
      </c>
      <c r="M3" s="11" t="s">
        <v>8</v>
      </c>
    </row>
    <row r="4" spans="1:20" s="13" customFormat="1" ht="15" customHeight="1" x14ac:dyDescent="0.25">
      <c r="A4" s="60" t="s">
        <v>9</v>
      </c>
      <c r="B4" s="60"/>
      <c r="C4" s="15">
        <f t="shared" ref="C4:M4" si="0">SUM(C6:C365)</f>
        <v>-10001.036114411178</v>
      </c>
      <c r="D4" s="15">
        <f t="shared" si="0"/>
        <v>1925.1994520241517</v>
      </c>
      <c r="E4" s="15">
        <f t="shared" si="0"/>
        <v>-8075.8366623870261</v>
      </c>
      <c r="F4" s="15">
        <f t="shared" si="0"/>
        <v>-7457.9890268984082</v>
      </c>
      <c r="G4" s="11"/>
      <c r="H4" s="15">
        <f t="shared" si="0"/>
        <v>15007.963003615479</v>
      </c>
      <c r="I4" s="15">
        <f t="shared" si="0"/>
        <v>-288.90328781959806</v>
      </c>
      <c r="J4" s="15">
        <f t="shared" si="0"/>
        <v>14719.059715795887</v>
      </c>
      <c r="K4" s="15">
        <f t="shared" si="0"/>
        <v>12591.742039226523</v>
      </c>
      <c r="M4" s="15">
        <f t="shared" si="0"/>
        <v>5133.7530123281213</v>
      </c>
    </row>
    <row r="5" spans="1:20" s="13" customFormat="1" ht="8.25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M5" s="11"/>
    </row>
    <row r="6" spans="1:20" x14ac:dyDescent="0.25">
      <c r="A6" s="3">
        <v>1</v>
      </c>
      <c r="B6" s="40">
        <f>Summary!B10</f>
        <v>42705</v>
      </c>
      <c r="C6" s="41">
        <f>-'Loan-no Extra'!G10</f>
        <v>-200</v>
      </c>
      <c r="D6" s="12">
        <f>-C6*(Summary!$B$12+Summary!$B$13)</f>
        <v>38.5</v>
      </c>
      <c r="E6" s="12">
        <f>SUM(C6:D6)</f>
        <v>-161.5</v>
      </c>
      <c r="F6" s="12">
        <f>-PV(Summary!$B$5/12,A6,0,E6,0)</f>
        <v>-161.09725685785537</v>
      </c>
      <c r="G6" s="12"/>
      <c r="H6" s="12">
        <f>IF(A6&lt;=Summary!$B$9,'Investment Growth'!E9,0)</f>
        <v>2.916666666666667</v>
      </c>
      <c r="I6" s="12">
        <f>-(H6*Summary!$B$17*(Summary!$B$18+Summary!$B$19))</f>
        <v>-5.6145833333333339E-2</v>
      </c>
      <c r="J6" s="12">
        <f>SUM(H6:I6)</f>
        <v>2.8605208333333336</v>
      </c>
      <c r="K6" s="12">
        <f>-PV(Summary!$B$5/12,A6,0,J6,0)</f>
        <v>2.8533873649210313</v>
      </c>
      <c r="L6"/>
      <c r="M6" s="12">
        <f>F6+K6</f>
        <v>-158.24386949293435</v>
      </c>
      <c r="N6"/>
      <c r="O6"/>
      <c r="P6"/>
      <c r="Q6"/>
      <c r="R6"/>
      <c r="T6"/>
    </row>
    <row r="7" spans="1:20" x14ac:dyDescent="0.25">
      <c r="A7" s="3">
        <v>2</v>
      </c>
      <c r="B7" s="40">
        <f>EDATE(B6,1)</f>
        <v>42736</v>
      </c>
      <c r="C7" s="41">
        <f>-'Loan-no Extra'!G11</f>
        <v>-198.28255238508635</v>
      </c>
      <c r="D7" s="12">
        <f>-C7*(Summary!$B$12+Summary!$B$13)</f>
        <v>38.169391334129124</v>
      </c>
      <c r="E7" s="12">
        <f t="shared" ref="E7:E70" si="1">SUM(C7:D7)</f>
        <v>-160.11316105095722</v>
      </c>
      <c r="F7" s="12">
        <f>-PV(Summary!$B$5/12,A7,0,E7,0)</f>
        <v>-159.31558739157813</v>
      </c>
      <c r="G7" s="12"/>
      <c r="H7" s="12">
        <f>IF(A7&lt;=Summary!$B$9,'Investment Growth'!E10,0)</f>
        <v>5.850347222222223</v>
      </c>
      <c r="I7" s="12">
        <f>-(H7*Summary!$B$17*(Summary!$B$18+Summary!$B$19))</f>
        <v>-0.11261918402777779</v>
      </c>
      <c r="J7" s="12">
        <f t="shared" ref="J7:J70" si="2">SUM(H7:I7)</f>
        <v>5.7377280381944455</v>
      </c>
      <c r="K7" s="12">
        <f>-PV(Summary!$B$5/12,A7,0,J7,0)</f>
        <v>5.7091466229134857</v>
      </c>
      <c r="L7"/>
      <c r="M7" s="12">
        <f t="shared" ref="M7:M70" si="3">F7+K7</f>
        <v>-153.60644076866464</v>
      </c>
      <c r="N7"/>
      <c r="O7"/>
      <c r="P7"/>
      <c r="Q7"/>
      <c r="R7"/>
      <c r="T7"/>
    </row>
    <row r="8" spans="1:20" x14ac:dyDescent="0.25">
      <c r="A8" s="3">
        <v>3</v>
      </c>
      <c r="B8" s="40">
        <f t="shared" ref="B8:B71" si="4">EDATE(B7,1)</f>
        <v>42767</v>
      </c>
      <c r="C8" s="41">
        <f>-'Loan-no Extra'!G12</f>
        <v>-196.55651753209813</v>
      </c>
      <c r="D8" s="12">
        <f>-C8*(Summary!$B$12+Summary!$B$13)</f>
        <v>37.837129624928892</v>
      </c>
      <c r="E8" s="12">
        <f t="shared" si="1"/>
        <v>-158.71938790716922</v>
      </c>
      <c r="F8" s="12">
        <f>-PV(Summary!$B$5/12,A8,0,E8,0)</f>
        <v>-157.53491976768288</v>
      </c>
      <c r="G8" s="12"/>
      <c r="H8" s="12">
        <f>IF(A8&lt;=Summary!$B$9,'Investment Growth'!E11,0)</f>
        <v>8.8011409143518513</v>
      </c>
      <c r="I8" s="12">
        <f>-(H8*Summary!$B$17*(Summary!$B$18+Summary!$B$19))</f>
        <v>-0.16942196260127315</v>
      </c>
      <c r="J8" s="12">
        <f t="shared" si="2"/>
        <v>8.6317189517505781</v>
      </c>
      <c r="K8" s="12">
        <f>-PV(Summary!$B$5/12,A8,0,J8,0)</f>
        <v>8.5673034054070598</v>
      </c>
      <c r="L8"/>
      <c r="M8" s="12">
        <f t="shared" si="3"/>
        <v>-148.96761636227581</v>
      </c>
      <c r="N8"/>
      <c r="O8"/>
      <c r="P8"/>
      <c r="Q8"/>
      <c r="R8"/>
      <c r="T8"/>
    </row>
    <row r="9" spans="1:20" x14ac:dyDescent="0.25">
      <c r="A9" s="3">
        <v>4</v>
      </c>
      <c r="B9" s="40">
        <f t="shared" si="4"/>
        <v>42795</v>
      </c>
      <c r="C9" s="41">
        <f>-'Loan-no Extra'!G13</f>
        <v>-194.82185250484494</v>
      </c>
      <c r="D9" s="12">
        <f>-C9*(Summary!$B$12+Summary!$B$13)</f>
        <v>37.503206607182655</v>
      </c>
      <c r="E9" s="12">
        <f t="shared" si="1"/>
        <v>-157.31864589766229</v>
      </c>
      <c r="F9" s="12">
        <f>-PV(Summary!$B$5/12,A9,0,E9,0)</f>
        <v>-155.75524290620442</v>
      </c>
      <c r="G9" s="12"/>
      <c r="H9" s="12">
        <f>IF(A9&lt;=Summary!$B$9,'Investment Growth'!E12,0)</f>
        <v>11.769147569685572</v>
      </c>
      <c r="I9" s="12">
        <f>-(H9*Summary!$B$17*(Summary!$B$18+Summary!$B$19))</f>
        <v>-0.22655609071644725</v>
      </c>
      <c r="J9" s="12">
        <f t="shared" si="2"/>
        <v>11.542591478969124</v>
      </c>
      <c r="K9" s="12">
        <f>-PV(Summary!$B$5/12,A9,0,J9,0)</f>
        <v>11.427883384805032</v>
      </c>
      <c r="L9"/>
      <c r="M9" s="12">
        <f t="shared" si="3"/>
        <v>-144.32735952139939</v>
      </c>
      <c r="N9"/>
      <c r="O9"/>
      <c r="P9"/>
      <c r="Q9"/>
      <c r="R9"/>
      <c r="T9"/>
    </row>
    <row r="10" spans="1:20" x14ac:dyDescent="0.25">
      <c r="A10" s="3">
        <v>5</v>
      </c>
      <c r="B10" s="40">
        <f t="shared" si="4"/>
        <v>42826</v>
      </c>
      <c r="C10" s="41">
        <f>-'Loan-no Extra'!G14</f>
        <v>-193.07851415245551</v>
      </c>
      <c r="D10" s="12">
        <f>-C10*(Summary!$B$12+Summary!$B$13)</f>
        <v>37.167613974347688</v>
      </c>
      <c r="E10" s="12">
        <f t="shared" si="1"/>
        <v>-155.91090017810782</v>
      </c>
      <c r="F10" s="12">
        <f>-PV(Summary!$B$5/12,A10,0,E10,0)</f>
        <v>-153.97654573340805</v>
      </c>
      <c r="G10" s="12"/>
      <c r="H10" s="12">
        <f>IF(A10&lt;=Summary!$B$9,'Investment Growth'!E13,0)</f>
        <v>14.754467597175404</v>
      </c>
      <c r="I10" s="12">
        <f>-(H10*Summary!$B$17*(Summary!$B$18+Summary!$B$19))</f>
        <v>-0.28402350124562653</v>
      </c>
      <c r="J10" s="12">
        <f t="shared" si="2"/>
        <v>14.470444095929778</v>
      </c>
      <c r="K10" s="12">
        <f>-PV(Summary!$B$5/12,A10,0,J10,0)</f>
        <v>14.290912274730843</v>
      </c>
      <c r="L10"/>
      <c r="M10" s="12">
        <f t="shared" si="3"/>
        <v>-139.68563345867722</v>
      </c>
      <c r="N10"/>
      <c r="O10"/>
      <c r="P10"/>
      <c r="Q10"/>
      <c r="R10"/>
      <c r="T10"/>
    </row>
    <row r="11" spans="1:20" x14ac:dyDescent="0.25">
      <c r="A11" s="3">
        <v>6</v>
      </c>
      <c r="B11" s="40">
        <f t="shared" si="4"/>
        <v>42856</v>
      </c>
      <c r="C11" s="41">
        <f>-'Loan-no Extra'!G15</f>
        <v>-191.32645910830411</v>
      </c>
      <c r="D11" s="12">
        <f>-C11*(Summary!$B$12+Summary!$B$13)</f>
        <v>36.830343378348545</v>
      </c>
      <c r="E11" s="12">
        <f t="shared" si="1"/>
        <v>-154.49611572995556</v>
      </c>
      <c r="F11" s="12">
        <f>-PV(Summary!$B$5/12,A11,0,E11,0)</f>
        <v>-152.19881718172044</v>
      </c>
      <c r="G11" s="12"/>
      <c r="H11" s="12">
        <f>IF(A11&lt;=Summary!$B$9,'Investment Growth'!E14,0)</f>
        <v>17.757201991492259</v>
      </c>
      <c r="I11" s="12">
        <f>-(H11*Summary!$B$17*(Summary!$B$18+Summary!$B$19))</f>
        <v>-0.34182613833622599</v>
      </c>
      <c r="J11" s="12">
        <f t="shared" si="2"/>
        <v>17.415375853156032</v>
      </c>
      <c r="K11" s="12">
        <f>-PV(Summary!$B$5/12,A11,0,J11,0)</f>
        <v>17.156415830275233</v>
      </c>
      <c r="L11"/>
      <c r="M11" s="12">
        <f t="shared" si="3"/>
        <v>-135.04240135144522</v>
      </c>
      <c r="N11"/>
      <c r="O11"/>
      <c r="P11"/>
      <c r="Q11"/>
      <c r="R11"/>
      <c r="T11"/>
    </row>
    <row r="12" spans="1:20" x14ac:dyDescent="0.25">
      <c r="A12" s="3">
        <v>7</v>
      </c>
      <c r="B12" s="40">
        <f t="shared" si="4"/>
        <v>42887</v>
      </c>
      <c r="C12" s="41">
        <f>-'Loan-no Extra'!G16</f>
        <v>-189.56564378893199</v>
      </c>
      <c r="D12" s="12">
        <f>-C12*(Summary!$B$12+Summary!$B$13)</f>
        <v>36.491386429369406</v>
      </c>
      <c r="E12" s="12">
        <f t="shared" si="1"/>
        <v>-153.07425735956258</v>
      </c>
      <c r="F12" s="12">
        <f>-PV(Summary!$B$5/12,A12,0,E12,0)</f>
        <v>-150.42204618966079</v>
      </c>
      <c r="G12" s="12"/>
      <c r="H12" s="12">
        <f>IF(A12&lt;=Summary!$B$9,'Investment Growth'!E15,0)</f>
        <v>20.777452336442632</v>
      </c>
      <c r="I12" s="12">
        <f>-(H12*Summary!$B$17*(Summary!$B$18+Summary!$B$19))</f>
        <v>-0.39996595747652069</v>
      </c>
      <c r="J12" s="12">
        <f t="shared" si="2"/>
        <v>20.377486378966111</v>
      </c>
      <c r="K12" s="12">
        <f>-PV(Summary!$B$5/12,A12,0,J12,0)</f>
        <v>20.024419848243927</v>
      </c>
      <c r="L12"/>
      <c r="M12" s="12">
        <f t="shared" si="3"/>
        <v>-130.39762634141687</v>
      </c>
      <c r="N12"/>
      <c r="O12"/>
      <c r="P12"/>
      <c r="Q12"/>
      <c r="R12"/>
      <c r="T12"/>
    </row>
    <row r="13" spans="1:20" x14ac:dyDescent="0.25">
      <c r="A13" s="3">
        <v>8</v>
      </c>
      <c r="B13" s="40">
        <f t="shared" si="4"/>
        <v>42917</v>
      </c>
      <c r="C13" s="41">
        <f>-'Loan-no Extra'!G17</f>
        <v>-187.79602439296301</v>
      </c>
      <c r="D13" s="12">
        <f>-C13*(Summary!$B$12+Summary!$B$13)</f>
        <v>36.150734695645376</v>
      </c>
      <c r="E13" s="12">
        <f t="shared" si="1"/>
        <v>-151.64528969731762</v>
      </c>
      <c r="F13" s="12">
        <f>-PV(Summary!$B$5/12,A13,0,E13,0)</f>
        <v>-148.64622170177199</v>
      </c>
      <c r="G13" s="12"/>
      <c r="H13" s="12">
        <f>IF(A13&lt;=Summary!$B$9,'Investment Growth'!E16,0)</f>
        <v>23.815320808405218</v>
      </c>
      <c r="I13" s="12">
        <f>-(H13*Summary!$B$17*(Summary!$B$18+Summary!$B$19))</f>
        <v>-0.45844492556180044</v>
      </c>
      <c r="J13" s="12">
        <f t="shared" si="2"/>
        <v>23.356875882843418</v>
      </c>
      <c r="K13" s="12">
        <f>-PV(Summary!$B$5/12,A13,0,J13,0)</f>
        <v>22.894950167405874</v>
      </c>
      <c r="L13"/>
      <c r="M13" s="12">
        <f t="shared" si="3"/>
        <v>-125.75127153436611</v>
      </c>
      <c r="N13"/>
      <c r="O13"/>
      <c r="P13"/>
      <c r="Q13"/>
      <c r="R13"/>
      <c r="T13"/>
    </row>
    <row r="14" spans="1:20" x14ac:dyDescent="0.25">
      <c r="A14" s="3">
        <v>9</v>
      </c>
      <c r="B14" s="40">
        <f t="shared" si="4"/>
        <v>42948</v>
      </c>
      <c r="C14" s="41">
        <f>-'Loan-no Extra'!G18</f>
        <v>-186.01755690001417</v>
      </c>
      <c r="D14" s="12">
        <f>-C14*(Summary!$B$12+Summary!$B$13)</f>
        <v>35.808379703252726</v>
      </c>
      <c r="E14" s="12">
        <f t="shared" si="1"/>
        <v>-150.20917719676146</v>
      </c>
      <c r="F14" s="12">
        <f>-PV(Summary!$B$5/12,A14,0,E14,0)</f>
        <v>-146.87133266855199</v>
      </c>
      <c r="G14" s="12"/>
      <c r="H14" s="12">
        <f>IF(A14&lt;=Summary!$B$9,'Investment Growth'!E17,0)</f>
        <v>26.870910179787579</v>
      </c>
      <c r="I14" s="12">
        <f>-(H14*Summary!$B$17*(Summary!$B$18+Summary!$B$19))</f>
        <v>-0.51726502096091098</v>
      </c>
      <c r="J14" s="12">
        <f t="shared" si="2"/>
        <v>26.353645158826669</v>
      </c>
      <c r="K14" s="12">
        <f>-PV(Summary!$B$5/12,A14,0,J14,0)</f>
        <v>25.768032668742006</v>
      </c>
      <c r="L14"/>
      <c r="M14" s="12">
        <f t="shared" si="3"/>
        <v>-121.10329999980998</v>
      </c>
      <c r="N14"/>
      <c r="O14"/>
      <c r="P14"/>
      <c r="Q14"/>
      <c r="R14"/>
      <c r="T14"/>
    </row>
    <row r="15" spans="1:20" x14ac:dyDescent="0.25">
      <c r="A15" s="3">
        <v>10</v>
      </c>
      <c r="B15" s="40">
        <f t="shared" si="4"/>
        <v>42979</v>
      </c>
      <c r="C15" s="41">
        <f>-'Loan-no Extra'!G19</f>
        <v>-184.23019706960059</v>
      </c>
      <c r="D15" s="12">
        <f>-C15*(Summary!$B$12+Summary!$B$13)</f>
        <v>35.464312935898114</v>
      </c>
      <c r="E15" s="12">
        <f t="shared" si="1"/>
        <v>-148.76588413370249</v>
      </c>
      <c r="F15" s="12">
        <f>-PV(Summary!$B$5/12,A15,0,E15,0)</f>
        <v>-145.09736804638476</v>
      </c>
      <c r="G15" s="12"/>
      <c r="H15" s="12">
        <f>IF(A15&lt;=Summary!$B$9,'Investment Growth'!E18,0)</f>
        <v>29.944323822503009</v>
      </c>
      <c r="I15" s="12">
        <f>-(H15*Summary!$B$17*(Summary!$B$18+Summary!$B$19))</f>
        <v>-0.57642823358318296</v>
      </c>
      <c r="J15" s="12">
        <f t="shared" si="2"/>
        <v>29.367895588919826</v>
      </c>
      <c r="K15" s="12">
        <f>-PV(Summary!$B$5/12,A15,0,J15,0)</f>
        <v>28.643693275694623</v>
      </c>
      <c r="L15"/>
      <c r="M15" s="12">
        <f t="shared" si="3"/>
        <v>-116.45367477069013</v>
      </c>
      <c r="N15"/>
      <c r="O15"/>
      <c r="P15"/>
      <c r="Q15"/>
      <c r="R15"/>
      <c r="T15"/>
    </row>
    <row r="16" spans="1:20" x14ac:dyDescent="0.25">
      <c r="A16" s="3">
        <v>11</v>
      </c>
      <c r="B16" s="40">
        <f t="shared" si="4"/>
        <v>43009</v>
      </c>
      <c r="C16" s="41">
        <f>-'Loan-no Extra'!G20</f>
        <v>-182.43390044003493</v>
      </c>
      <c r="D16" s="12">
        <f>-C16*(Summary!$B$12+Summary!$B$13)</f>
        <v>35.118525834706723</v>
      </c>
      <c r="E16" s="12">
        <f t="shared" si="1"/>
        <v>-147.3153746053282</v>
      </c>
      <c r="F16" s="12">
        <f>-PV(Summary!$B$5/12,A16,0,E16,0)</f>
        <v>-143.32431679747185</v>
      </c>
      <c r="G16" s="12"/>
      <c r="H16" s="12">
        <f>IF(A16&lt;=Summary!$B$9,'Investment Growth'!E19,0)</f>
        <v>33.035665711467608</v>
      </c>
      <c r="I16" s="12">
        <f>-(H16*Summary!$B$17*(Summary!$B$18+Summary!$B$19))</f>
        <v>-0.63593656494575146</v>
      </c>
      <c r="J16" s="12">
        <f t="shared" si="2"/>
        <v>32.399729146521857</v>
      </c>
      <c r="K16" s="12">
        <f>-PV(Summary!$B$5/12,A16,0,J16,0)</f>
        <v>31.521957954417239</v>
      </c>
      <c r="L16"/>
      <c r="M16" s="12">
        <f t="shared" si="3"/>
        <v>-111.80235884305461</v>
      </c>
      <c r="N16"/>
      <c r="O16"/>
      <c r="P16"/>
      <c r="Q16"/>
      <c r="R16"/>
      <c r="T16"/>
    </row>
    <row r="17" spans="1:20" x14ac:dyDescent="0.25">
      <c r="A17" s="3">
        <v>12</v>
      </c>
      <c r="B17" s="40">
        <f t="shared" si="4"/>
        <v>43040</v>
      </c>
      <c r="C17" s="41">
        <f>-'Loan-no Extra'!G21</f>
        <v>-180.62862232732144</v>
      </c>
      <c r="D17" s="12">
        <f>-C17*(Summary!$B$12+Summary!$B$13)</f>
        <v>34.771009798009381</v>
      </c>
      <c r="E17" s="12">
        <f t="shared" si="1"/>
        <v>-145.85761252931206</v>
      </c>
      <c r="F17" s="12">
        <f>-PV(Summary!$B$5/12,A17,0,E17,0)</f>
        <v>-141.55216788976355</v>
      </c>
      <c r="G17" s="12"/>
      <c r="H17" s="12">
        <f>IF(A17&lt;=Summary!$B$9,'Investment Growth'!E20,0)</f>
        <v>36.145040428117838</v>
      </c>
      <c r="I17" s="12">
        <f>-(H17*Summary!$B$17*(Summary!$B$18+Summary!$B$19))</f>
        <v>-0.6957920282412684</v>
      </c>
      <c r="J17" s="12">
        <f t="shared" si="2"/>
        <v>35.449248399876566</v>
      </c>
      <c r="K17" s="12">
        <f>-PV(Summary!$B$5/12,A17,0,J17,0)</f>
        <v>34.402852714025059</v>
      </c>
      <c r="L17"/>
      <c r="M17" s="12">
        <f t="shared" si="3"/>
        <v>-107.14931517573849</v>
      </c>
      <c r="N17"/>
      <c r="O17"/>
      <c r="P17"/>
      <c r="Q17"/>
      <c r="R17"/>
      <c r="T17"/>
    </row>
    <row r="18" spans="1:20" x14ac:dyDescent="0.25">
      <c r="A18" s="3">
        <v>13</v>
      </c>
      <c r="B18" s="40">
        <f t="shared" si="4"/>
        <v>43070</v>
      </c>
      <c r="C18" s="41">
        <f>-'Loan-no Extra'!G22</f>
        <v>-178.81431782404437</v>
      </c>
      <c r="D18" s="12">
        <f>-C18*(Summary!$B$12+Summary!$B$13)</f>
        <v>34.421756181128544</v>
      </c>
      <c r="E18" s="12">
        <f t="shared" si="1"/>
        <v>-144.39256164291584</v>
      </c>
      <c r="F18" s="12">
        <f>-PV(Summary!$B$5/12,A18,0,E18,0)</f>
        <v>-139.78091029689034</v>
      </c>
      <c r="G18" s="12"/>
      <c r="H18" s="12">
        <f>IF(A18&lt;=Summary!$B$9,'Investment Growth'!E21,0)</f>
        <v>39.272553163948523</v>
      </c>
      <c r="I18" s="12">
        <f>-(H18*Summary!$B$17*(Summary!$B$18+Summary!$B$19))</f>
        <v>-0.75599664840600911</v>
      </c>
      <c r="J18" s="12">
        <f t="shared" si="2"/>
        <v>38.516556515542511</v>
      </c>
      <c r="K18" s="12">
        <f>-PV(Summary!$B$5/12,A18,0,J18,0)</f>
        <v>37.286403606846029</v>
      </c>
      <c r="L18"/>
      <c r="M18" s="12">
        <f t="shared" si="3"/>
        <v>-102.49450669004432</v>
      </c>
      <c r="N18"/>
      <c r="O18"/>
      <c r="P18"/>
      <c r="Q18"/>
      <c r="R18"/>
      <c r="T18"/>
    </row>
    <row r="19" spans="1:20" x14ac:dyDescent="0.25">
      <c r="A19" s="3">
        <v>14</v>
      </c>
      <c r="B19" s="40">
        <f t="shared" si="4"/>
        <v>43101</v>
      </c>
      <c r="C19" s="41">
        <f>-'Loan-no Extra'!G23</f>
        <v>-176.99094179825093</v>
      </c>
      <c r="D19" s="12">
        <f>-C19*(Summary!$B$12+Summary!$B$13)</f>
        <v>34.070756296163303</v>
      </c>
      <c r="E19" s="12">
        <f t="shared" si="1"/>
        <v>-142.92018550208763</v>
      </c>
      <c r="F19" s="12">
        <f>-PV(Summary!$B$5/12,A19,0,E19,0)</f>
        <v>-138.01053299809425</v>
      </c>
      <c r="G19" s="12"/>
      <c r="H19" s="12">
        <f>IF(A19&lt;=Summary!$B$9,'Investment Growth'!E22,0)</f>
        <v>42.418309724071563</v>
      </c>
      <c r="I19" s="12">
        <f>-(H19*Summary!$B$17*(Summary!$B$18+Summary!$B$19))</f>
        <v>-0.81655246218837774</v>
      </c>
      <c r="J19" s="12">
        <f t="shared" si="2"/>
        <v>41.601757261883186</v>
      </c>
      <c r="K19" s="12">
        <f>-PV(Summary!$B$5/12,A19,0,J19,0)</f>
        <v>40.172636728672387</v>
      </c>
      <c r="L19"/>
      <c r="M19" s="12">
        <f t="shared" si="3"/>
        <v>-97.837896269421861</v>
      </c>
      <c r="N19"/>
      <c r="O19"/>
      <c r="P19"/>
      <c r="Q19"/>
      <c r="R19"/>
      <c r="T19"/>
    </row>
    <row r="20" spans="1:20" x14ac:dyDescent="0.25">
      <c r="A20" s="3">
        <v>15</v>
      </c>
      <c r="B20" s="40">
        <f t="shared" si="4"/>
        <v>43132</v>
      </c>
      <c r="C20" s="41">
        <f>-'Loan-no Extra'!G24</f>
        <v>-175.15844889232852</v>
      </c>
      <c r="D20" s="12">
        <f>-C20*(Summary!$B$12+Summary!$B$13)</f>
        <v>33.718001411773244</v>
      </c>
      <c r="E20" s="12">
        <f t="shared" si="1"/>
        <v>-141.44044748055529</v>
      </c>
      <c r="F20" s="12">
        <f>-PV(Summary!$B$5/12,A20,0,E20,0)</f>
        <v>-136.24102497816023</v>
      </c>
      <c r="G20" s="12"/>
      <c r="H20" s="12">
        <f>IF(A20&lt;=Summary!$B$9,'Investment Growth'!E23,0)</f>
        <v>45.582416530795307</v>
      </c>
      <c r="I20" s="12">
        <f>-(H20*Summary!$B$17*(Summary!$B$18+Summary!$B$19))</f>
        <v>-0.87746151821780971</v>
      </c>
      <c r="J20" s="12">
        <f t="shared" si="2"/>
        <v>44.7049550125775</v>
      </c>
      <c r="K20" s="12">
        <f>-PV(Summary!$B$5/12,A20,0,J20,0)</f>
        <v>43.061578219012773</v>
      </c>
      <c r="L20"/>
      <c r="M20" s="12">
        <f t="shared" si="3"/>
        <v>-93.179446759147453</v>
      </c>
      <c r="N20"/>
      <c r="O20"/>
      <c r="P20"/>
      <c r="Q20"/>
      <c r="R20"/>
      <c r="T20"/>
    </row>
    <row r="21" spans="1:20" x14ac:dyDescent="0.25">
      <c r="A21" s="3">
        <v>16</v>
      </c>
      <c r="B21" s="40">
        <f t="shared" si="4"/>
        <v>43160</v>
      </c>
      <c r="C21" s="41">
        <f>-'Loan-no Extra'!G25</f>
        <v>-173.31679352187649</v>
      </c>
      <c r="D21" s="12">
        <f>-C21*(Summary!$B$12+Summary!$B$13)</f>
        <v>33.363482752961225</v>
      </c>
      <c r="E21" s="12">
        <f t="shared" si="1"/>
        <v>-139.95331076891526</v>
      </c>
      <c r="F21" s="12">
        <f>-PV(Summary!$B$5/12,A21,0,E21,0)</f>
        <v>-134.47237522734756</v>
      </c>
      <c r="G21" s="12"/>
      <c r="H21" s="12">
        <f>IF(A21&lt;=Summary!$B$9,'Investment Growth'!E24,0)</f>
        <v>48.764980627224951</v>
      </c>
      <c r="I21" s="12">
        <f>-(H21*Summary!$B$17*(Summary!$B$18+Summary!$B$19))</f>
        <v>-0.93872587707408039</v>
      </c>
      <c r="J21" s="12">
        <f t="shared" si="2"/>
        <v>47.826254750150873</v>
      </c>
      <c r="K21" s="12">
        <f>-PV(Summary!$B$5/12,A21,0,J21,0)</f>
        <v>45.953254261345045</v>
      </c>
      <c r="L21"/>
      <c r="M21" s="12">
        <f t="shared" si="3"/>
        <v>-88.519120966002504</v>
      </c>
      <c r="N21"/>
      <c r="O21"/>
      <c r="P21"/>
      <c r="Q21"/>
      <c r="R21"/>
      <c r="T21"/>
    </row>
    <row r="22" spans="1:20" x14ac:dyDescent="0.25">
      <c r="A22" s="3">
        <v>17</v>
      </c>
      <c r="B22" s="40">
        <f t="shared" si="4"/>
        <v>43191</v>
      </c>
      <c r="C22" s="41">
        <f>-'Loan-no Extra'!G26</f>
        <v>-171.46592987457223</v>
      </c>
      <c r="D22" s="12">
        <f>-C22*(Summary!$B$12+Summary!$B$13)</f>
        <v>33.007191500855157</v>
      </c>
      <c r="E22" s="12">
        <f t="shared" si="1"/>
        <v>-138.45873837371707</v>
      </c>
      <c r="F22" s="12">
        <f>-PV(Summary!$B$5/12,A22,0,E22,0)</f>
        <v>-132.70457274132175</v>
      </c>
      <c r="G22" s="12"/>
      <c r="H22" s="12">
        <f>IF(A22&lt;=Summary!$B$9,'Investment Growth'!E25,0)</f>
        <v>51.966109680883768</v>
      </c>
      <c r="I22" s="12">
        <f>-(H22*Summary!$B$17*(Summary!$B$18+Summary!$B$19))</f>
        <v>-1.0003476113570127</v>
      </c>
      <c r="J22" s="12">
        <f t="shared" si="2"/>
        <v>50.965762069526754</v>
      </c>
      <c r="K22" s="12">
        <f>-PV(Summary!$B$5/12,A22,0,J22,0)</f>
        <v>48.847691083369504</v>
      </c>
      <c r="L22"/>
      <c r="M22" s="12">
        <f t="shared" si="3"/>
        <v>-83.856881657952243</v>
      </c>
      <c r="N22"/>
      <c r="O22"/>
      <c r="P22"/>
      <c r="Q22"/>
      <c r="R22"/>
      <c r="T22"/>
    </row>
    <row r="23" spans="1:20" x14ac:dyDescent="0.25">
      <c r="A23" s="3">
        <v>18</v>
      </c>
      <c r="B23" s="40">
        <f t="shared" si="4"/>
        <v>43221</v>
      </c>
      <c r="C23" s="41">
        <f>-'Loan-no Extra'!G27</f>
        <v>-169.60581190903144</v>
      </c>
      <c r="D23" s="12">
        <f>-C23*(Summary!$B$12+Summary!$B$13)</f>
        <v>32.649118792488551</v>
      </c>
      <c r="E23" s="12">
        <f t="shared" si="1"/>
        <v>-136.95669311654291</v>
      </c>
      <c r="F23" s="12">
        <f>-PV(Summary!$B$5/12,A23,0,E23,0)</f>
        <v>-130.93760652108551</v>
      </c>
      <c r="G23" s="12"/>
      <c r="H23" s="12">
        <f>IF(A23&lt;=Summary!$B$9,'Investment Growth'!E26,0)</f>
        <v>55.185911987355588</v>
      </c>
      <c r="I23" s="12">
        <f>-(H23*Summary!$B$17*(Summary!$B$18+Summary!$B$19))</f>
        <v>-1.0623288057565952</v>
      </c>
      <c r="J23" s="12">
        <f t="shared" si="2"/>
        <v>54.123583181598995</v>
      </c>
      <c r="K23" s="12">
        <f>-PV(Summary!$B$5/12,A23,0,J23,0)</f>
        <v>51.744914957262786</v>
      </c>
      <c r="L23"/>
      <c r="M23" s="12">
        <f t="shared" si="3"/>
        <v>-79.192691563822734</v>
      </c>
      <c r="N23"/>
      <c r="O23"/>
      <c r="P23"/>
      <c r="Q23"/>
      <c r="R23"/>
      <c r="T23"/>
    </row>
    <row r="24" spans="1:20" x14ac:dyDescent="0.25">
      <c r="A24" s="3">
        <v>19</v>
      </c>
      <c r="B24" s="40">
        <f t="shared" si="4"/>
        <v>43252</v>
      </c>
      <c r="C24" s="41">
        <f>-'Loan-no Extra'!G28</f>
        <v>-167.73639335366295</v>
      </c>
      <c r="D24" s="12">
        <f>-C24*(Summary!$B$12+Summary!$B$13)</f>
        <v>32.289255720580115</v>
      </c>
      <c r="E24" s="12">
        <f t="shared" si="1"/>
        <v>-135.44713763308283</v>
      </c>
      <c r="F24" s="12">
        <f>-PV(Summary!$B$5/12,A24,0,E24,0)</f>
        <v>-129.17146557291062</v>
      </c>
      <c r="G24" s="12"/>
      <c r="H24" s="12">
        <f>IF(A24&lt;=Summary!$B$9,'Investment Growth'!E27,0)</f>
        <v>58.424496473948494</v>
      </c>
      <c r="I24" s="12">
        <f>-(H24*Summary!$B$17*(Summary!$B$18+Summary!$B$19))</f>
        <v>-1.1246715571235086</v>
      </c>
      <c r="J24" s="12">
        <f t="shared" si="2"/>
        <v>57.299824916824988</v>
      </c>
      <c r="K24" s="12">
        <f>-PV(Summary!$B$5/12,A24,0,J24,0)</f>
        <v>54.64495219993232</v>
      </c>
      <c r="L24"/>
      <c r="M24" s="12">
        <f t="shared" si="3"/>
        <v>-74.5265133729783</v>
      </c>
      <c r="N24"/>
      <c r="O24"/>
      <c r="P24"/>
      <c r="Q24"/>
      <c r="R24"/>
      <c r="T24"/>
    </row>
    <row r="25" spans="1:20" x14ac:dyDescent="0.25">
      <c r="A25" s="3">
        <v>20</v>
      </c>
      <c r="B25" s="40">
        <f t="shared" si="4"/>
        <v>43282</v>
      </c>
      <c r="C25" s="41">
        <f>-'Loan-no Extra'!G29</f>
        <v>-165.85762770551759</v>
      </c>
      <c r="D25" s="12">
        <f>-C25*(Summary!$B$12+Summary!$B$13)</f>
        <v>31.927593333312135</v>
      </c>
      <c r="E25" s="12">
        <f t="shared" si="1"/>
        <v>-133.93003437220545</v>
      </c>
      <c r="F25" s="12">
        <f>-PV(Summary!$B$5/12,A25,0,E25,0)</f>
        <v>-127.40613890826953</v>
      </c>
      <c r="G25" s="12"/>
      <c r="H25" s="12">
        <f>IF(A25&lt;=Summary!$B$9,'Investment Growth'!E28,0)</f>
        <v>61.681972703379856</v>
      </c>
      <c r="I25" s="12">
        <f>-(H25*Summary!$B$17*(Summary!$B$18+Summary!$B$19))</f>
        <v>-1.1873779745400623</v>
      </c>
      <c r="J25" s="12">
        <f t="shared" si="2"/>
        <v>60.494594728839793</v>
      </c>
      <c r="K25" s="12">
        <f>-PV(Summary!$B$5/12,A25,0,J25,0)</f>
        <v>57.547829173271296</v>
      </c>
      <c r="L25"/>
      <c r="M25" s="12">
        <f t="shared" si="3"/>
        <v>-69.85830973499823</v>
      </c>
      <c r="N25"/>
      <c r="O25"/>
      <c r="P25"/>
      <c r="Q25"/>
      <c r="R25"/>
      <c r="T25"/>
    </row>
    <row r="26" spans="1:20" x14ac:dyDescent="0.25">
      <c r="A26" s="3">
        <v>21</v>
      </c>
      <c r="B26" s="40">
        <f t="shared" si="4"/>
        <v>43313</v>
      </c>
      <c r="C26" s="41">
        <f>-'Loan-no Extra'!G30</f>
        <v>-163.96946822913154</v>
      </c>
      <c r="D26" s="12">
        <f>-C26*(Summary!$B$12+Summary!$B$13)</f>
        <v>31.564122634107822</v>
      </c>
      <c r="E26" s="12">
        <f t="shared" si="1"/>
        <v>-132.4053455950237</v>
      </c>
      <c r="F26" s="12">
        <f>-PV(Summary!$B$5/12,A26,0,E26,0)</f>
        <v>-125.64161554376697</v>
      </c>
      <c r="G26" s="12"/>
      <c r="H26" s="12">
        <f>IF(A26&lt;=Summary!$B$9,'Investment Growth'!E29,0)</f>
        <v>64.958450877482903</v>
      </c>
      <c r="I26" s="12">
        <f>-(H26*Summary!$B$17*(Summary!$B$18+Summary!$B$19))</f>
        <v>-1.2504501793915459</v>
      </c>
      <c r="J26" s="12">
        <f t="shared" si="2"/>
        <v>63.708000698091354</v>
      </c>
      <c r="K26" s="12">
        <f>-PV(Summary!$B$5/12,A26,0,J26,0)</f>
        <v>60.453572284414378</v>
      </c>
      <c r="L26"/>
      <c r="M26" s="12">
        <f t="shared" si="3"/>
        <v>-65.188043259352597</v>
      </c>
      <c r="N26"/>
      <c r="O26"/>
      <c r="P26"/>
      <c r="Q26"/>
      <c r="R26"/>
      <c r="T26"/>
    </row>
    <row r="27" spans="1:20" x14ac:dyDescent="0.25">
      <c r="A27" s="3">
        <v>22</v>
      </c>
      <c r="B27" s="40">
        <f t="shared" si="4"/>
        <v>43344</v>
      </c>
      <c r="C27" s="41">
        <f>-'Loan-no Extra'!G31</f>
        <v>-162.07186795536353</v>
      </c>
      <c r="D27" s="12">
        <f>-C27*(Summary!$B$12+Summary!$B$13)</f>
        <v>31.198834581407482</v>
      </c>
      <c r="E27" s="12">
        <f t="shared" si="1"/>
        <v>-130.87303337395605</v>
      </c>
      <c r="F27" s="12">
        <f>-PV(Summary!$B$5/12,A27,0,E27,0)</f>
        <v>-123.87788450107158</v>
      </c>
      <c r="G27" s="12"/>
      <c r="H27" s="12">
        <f>IF(A27&lt;=Summary!$B$9,'Investment Growth'!E30,0)</f>
        <v>68.254041840934889</v>
      </c>
      <c r="I27" s="12">
        <f>-(H27*Summary!$B$17*(Summary!$B$18+Summary!$B$19))</f>
        <v>-1.3138903054379967</v>
      </c>
      <c r="J27" s="12">
        <f t="shared" si="2"/>
        <v>66.940151535496895</v>
      </c>
      <c r="K27" s="12">
        <f>-PV(Summary!$B$5/12,A27,0,J27,0)</f>
        <v>63.36220798599382</v>
      </c>
      <c r="L27"/>
      <c r="M27" s="12">
        <f t="shared" si="3"/>
        <v>-60.515676515077757</v>
      </c>
      <c r="N27"/>
      <c r="O27"/>
      <c r="P27"/>
      <c r="Q27"/>
      <c r="R27"/>
      <c r="T27"/>
    </row>
    <row r="28" spans="1:20" x14ac:dyDescent="0.25">
      <c r="A28" s="3">
        <v>23</v>
      </c>
      <c r="B28" s="40">
        <f t="shared" si="4"/>
        <v>43374</v>
      </c>
      <c r="C28" s="41">
        <f>-'Loan-no Extra'!G32</f>
        <v>-160.1647796802267</v>
      </c>
      <c r="D28" s="12">
        <f>-C28*(Summary!$B$12+Summary!$B$13)</f>
        <v>30.831720088443639</v>
      </c>
      <c r="E28" s="12">
        <f t="shared" si="1"/>
        <v>-129.33305959178307</v>
      </c>
      <c r="F28" s="12">
        <f>-PV(Summary!$B$5/12,A28,0,E28,0)</f>
        <v>-122.11493480684751</v>
      </c>
      <c r="G28" s="12"/>
      <c r="H28" s="12">
        <f>IF(A28&lt;=Summary!$B$9,'Investment Growth'!E31,0)</f>
        <v>71.568857085007011</v>
      </c>
      <c r="I28" s="12">
        <f>-(H28*Summary!$B$17*(Summary!$B$18+Summary!$B$19))</f>
        <v>-1.377700498886385</v>
      </c>
      <c r="J28" s="12">
        <f t="shared" si="2"/>
        <v>70.191156586120627</v>
      </c>
      <c r="K28" s="12">
        <f>-PV(Summary!$B$5/12,A28,0,J28,0)</f>
        <v>66.273762776396211</v>
      </c>
      <c r="L28"/>
      <c r="M28" s="12">
        <f t="shared" si="3"/>
        <v>-55.841172030451304</v>
      </c>
      <c r="N28"/>
      <c r="O28"/>
      <c r="P28"/>
      <c r="Q28"/>
      <c r="R28"/>
      <c r="T28"/>
    </row>
    <row r="29" spans="1:20" x14ac:dyDescent="0.25">
      <c r="A29" s="3">
        <v>24</v>
      </c>
      <c r="B29" s="40">
        <f t="shared" si="4"/>
        <v>43405</v>
      </c>
      <c r="C29" s="41">
        <f>-'Loan-no Extra'!G33</f>
        <v>-158.2481559637142</v>
      </c>
      <c r="D29" s="12">
        <f>-C29*(Summary!$B$12+Summary!$B$13)</f>
        <v>30.462770023014983</v>
      </c>
      <c r="E29" s="12">
        <f t="shared" si="1"/>
        <v>-127.78538594069921</v>
      </c>
      <c r="F29" s="12">
        <f>-PV(Summary!$B$5/12,A29,0,E29,0)</f>
        <v>-120.3527554926864</v>
      </c>
      <c r="G29" s="12"/>
      <c r="H29" s="12">
        <f>IF(A29&lt;=Summary!$B$9,'Investment Growth'!E32,0)</f>
        <v>74.903008751336216</v>
      </c>
      <c r="I29" s="12">
        <f>-(H29*Summary!$B$17*(Summary!$B$18+Summary!$B$19))</f>
        <v>-1.4418829184632223</v>
      </c>
      <c r="J29" s="12">
        <f t="shared" si="2"/>
        <v>73.461125832872995</v>
      </c>
      <c r="K29" s="12">
        <f>-PV(Summary!$B$5/12,A29,0,J29,0)</f>
        <v>69.188263200020003</v>
      </c>
      <c r="L29"/>
      <c r="M29" s="12">
        <f t="shared" si="3"/>
        <v>-51.164492292666395</v>
      </c>
      <c r="N29"/>
      <c r="O29"/>
      <c r="P29"/>
      <c r="Q29"/>
      <c r="R29"/>
      <c r="T29"/>
    </row>
    <row r="30" spans="1:20" x14ac:dyDescent="0.25">
      <c r="A30" s="3">
        <v>25</v>
      </c>
      <c r="B30" s="40">
        <f t="shared" si="4"/>
        <v>43435</v>
      </c>
      <c r="C30" s="41">
        <f>-'Loan-no Extra'!G34</f>
        <v>-156.32194912861911</v>
      </c>
      <c r="D30" s="12">
        <f>-C30*(Summary!$B$12+Summary!$B$13)</f>
        <v>30.091975207259178</v>
      </c>
      <c r="E30" s="12">
        <f t="shared" si="1"/>
        <v>-126.22997392135993</v>
      </c>
      <c r="F30" s="12">
        <f>-PV(Summary!$B$5/12,A30,0,E30,0)</f>
        <v>-118.59133559503888</v>
      </c>
      <c r="G30" s="12"/>
      <c r="H30" s="12">
        <f>IF(A30&lt;=Summary!$B$9,'Investment Growth'!E33,0)</f>
        <v>78.256609635719016</v>
      </c>
      <c r="I30" s="12">
        <f>-(H30*Summary!$B$17*(Summary!$B$18+Summary!$B$19))</f>
        <v>-1.5064397354875911</v>
      </c>
      <c r="J30" s="12">
        <f t="shared" si="2"/>
        <v>76.750169900231427</v>
      </c>
      <c r="K30" s="12">
        <f>-PV(Summary!$B$5/12,A30,0,J30,0)</f>
        <v>72.10573584753331</v>
      </c>
      <c r="L30"/>
      <c r="M30" s="12">
        <f t="shared" si="3"/>
        <v>-46.485599747505574</v>
      </c>
      <c r="N30"/>
      <c r="O30"/>
      <c r="P30"/>
      <c r="Q30"/>
      <c r="R30"/>
      <c r="T30"/>
    </row>
    <row r="31" spans="1:20" x14ac:dyDescent="0.25">
      <c r="A31" s="3">
        <v>26</v>
      </c>
      <c r="B31" s="40">
        <f t="shared" si="4"/>
        <v>43466</v>
      </c>
      <c r="C31" s="41">
        <f>-'Loan-no Extra'!G35</f>
        <v>-154.38611125934855</v>
      </c>
      <c r="D31" s="12">
        <f>-C31*(Summary!$B$12+Summary!$B$13)</f>
        <v>29.719326417424597</v>
      </c>
      <c r="E31" s="12">
        <f t="shared" si="1"/>
        <v>-124.66678484192396</v>
      </c>
      <c r="F31" s="12">
        <f>-PV(Summary!$B$5/12,A31,0,E31,0)</f>
        <v>-116.83066415514658</v>
      </c>
      <c r="G31" s="12"/>
      <c r="H31" s="12">
        <f>IF(A31&lt;=Summary!$B$9,'Investment Growth'!E34,0)</f>
        <v>81.62977319192737</v>
      </c>
      <c r="I31" s="12">
        <f>-(H31*Summary!$B$17*(Summary!$B$18+Summary!$B$19))</f>
        <v>-1.571373133944602</v>
      </c>
      <c r="J31" s="12">
        <f t="shared" si="2"/>
        <v>80.058400057982766</v>
      </c>
      <c r="K31" s="12">
        <f>-PV(Summary!$B$5/12,A31,0,J31,0)</f>
        <v>75.026207356132574</v>
      </c>
      <c r="L31"/>
      <c r="M31" s="12">
        <f t="shared" si="3"/>
        <v>-41.804456799014005</v>
      </c>
      <c r="N31"/>
      <c r="O31"/>
      <c r="P31"/>
      <c r="Q31"/>
      <c r="R31"/>
      <c r="T31"/>
    </row>
    <row r="32" spans="1:20" x14ac:dyDescent="0.25">
      <c r="A32" s="3">
        <v>27</v>
      </c>
      <c r="B32" s="40">
        <f t="shared" si="4"/>
        <v>43497</v>
      </c>
      <c r="C32" s="41">
        <f>-'Loan-no Extra'!G36</f>
        <v>-152.44059420073162</v>
      </c>
      <c r="D32" s="12">
        <f>-C32*(Summary!$B$12+Summary!$B$13)</f>
        <v>29.344814383640838</v>
      </c>
      <c r="E32" s="12">
        <f t="shared" si="1"/>
        <v>-123.09577981709079</v>
      </c>
      <c r="F32" s="12">
        <f>-PV(Summary!$B$5/12,A32,0,E32,0)</f>
        <v>-115.07073021897374</v>
      </c>
      <c r="G32" s="12"/>
      <c r="H32" s="12">
        <f>IF(A32&lt;=Summary!$B$9,'Investment Growth'!E35,0)</f>
        <v>85.022613535546952</v>
      </c>
      <c r="I32" s="12">
        <f>-(H32*Summary!$B$17*(Summary!$B$18+Summary!$B$19))</f>
        <v>-1.6366853105592789</v>
      </c>
      <c r="J32" s="12">
        <f t="shared" si="2"/>
        <v>83.38592822498768</v>
      </c>
      <c r="K32" s="12">
        <f>-PV(Summary!$B$5/12,A32,0,J32,0)</f>
        <v>77.949704409801726</v>
      </c>
      <c r="L32"/>
      <c r="M32" s="12">
        <f t="shared" si="3"/>
        <v>-37.121025809172011</v>
      </c>
      <c r="N32"/>
      <c r="O32"/>
      <c r="P32"/>
      <c r="Q32"/>
      <c r="R32"/>
      <c r="T32"/>
    </row>
    <row r="33" spans="1:20" x14ac:dyDescent="0.25">
      <c r="A33" s="3">
        <v>28</v>
      </c>
      <c r="B33" s="40">
        <f t="shared" si="4"/>
        <v>43525</v>
      </c>
      <c r="C33" s="41">
        <f>-'Loan-no Extra'!G37</f>
        <v>-150.48534955682163</v>
      </c>
      <c r="D33" s="12">
        <f>-C33*(Summary!$B$12+Summary!$B$13)</f>
        <v>28.968429789688166</v>
      </c>
      <c r="E33" s="12">
        <f t="shared" si="1"/>
        <v>-121.51691976713346</v>
      </c>
      <c r="F33" s="12">
        <f>-PV(Summary!$B$5/12,A33,0,E33,0)</f>
        <v>-113.31152283713921</v>
      </c>
      <c r="G33" s="12"/>
      <c r="H33" s="12">
        <f>IF(A33&lt;=Summary!$B$9,'Investment Growth'!E36,0)</f>
        <v>88.43524544783763</v>
      </c>
      <c r="I33" s="12">
        <f>-(H33*Summary!$B$17*(Summary!$B$18+Summary!$B$19))</f>
        <v>-1.7023784748708746</v>
      </c>
      <c r="J33" s="12">
        <f t="shared" si="2"/>
        <v>86.732866972966761</v>
      </c>
      <c r="K33" s="12">
        <f>-PV(Summary!$B$5/12,A33,0,J33,0)</f>
        <v>80.876253739571851</v>
      </c>
      <c r="L33"/>
      <c r="M33" s="12">
        <f t="shared" si="3"/>
        <v>-32.435269097567357</v>
      </c>
      <c r="N33"/>
      <c r="O33"/>
      <c r="P33"/>
      <c r="Q33"/>
      <c r="R33"/>
      <c r="T33"/>
    </row>
    <row r="34" spans="1:20" x14ac:dyDescent="0.25">
      <c r="A34" s="3">
        <v>29</v>
      </c>
      <c r="B34" s="40">
        <f t="shared" si="4"/>
        <v>43556</v>
      </c>
      <c r="C34" s="41">
        <f>-'Loan-no Extra'!G38</f>
        <v>-148.52032868969209</v>
      </c>
      <c r="D34" s="12">
        <f>-C34*(Summary!$B$12+Summary!$B$13)</f>
        <v>28.590163272765729</v>
      </c>
      <c r="E34" s="12">
        <f t="shared" si="1"/>
        <v>-119.93016541692637</v>
      </c>
      <c r="F34" s="12">
        <f>-PV(Summary!$B$5/12,A34,0,E34,0)</f>
        <v>-111.55303106484827</v>
      </c>
      <c r="G34" s="12"/>
      <c r="H34" s="12">
        <f>IF(A34&lt;=Summary!$B$9,'Investment Growth'!E37,0)</f>
        <v>91.867784379616694</v>
      </c>
      <c r="I34" s="12">
        <f>-(H34*Summary!$B$17*(Summary!$B$18+Summary!$B$19))</f>
        <v>-1.7684548493076213</v>
      </c>
      <c r="J34" s="12">
        <f t="shared" si="2"/>
        <v>90.099329530309078</v>
      </c>
      <c r="K34" s="12">
        <f>-PV(Summary!$B$5/12,A34,0,J34,0)</f>
        <v>83.805882123781672</v>
      </c>
      <c r="L34"/>
      <c r="M34" s="12">
        <f t="shared" si="3"/>
        <v>-27.747148941066598</v>
      </c>
      <c r="N34"/>
      <c r="O34"/>
      <c r="P34"/>
      <c r="Q34"/>
      <c r="R34"/>
      <c r="T34"/>
    </row>
    <row r="35" spans="1:20" x14ac:dyDescent="0.25">
      <c r="A35" s="3">
        <v>30</v>
      </c>
      <c r="B35" s="40">
        <f t="shared" si="4"/>
        <v>43586</v>
      </c>
      <c r="C35" s="41">
        <f>-'Loan-no Extra'!G39</f>
        <v>-146.54548271822691</v>
      </c>
      <c r="D35" s="12">
        <f>-C35*(Summary!$B$12+Summary!$B$13)</f>
        <v>28.210005423258679</v>
      </c>
      <c r="E35" s="12">
        <f t="shared" si="1"/>
        <v>-118.33547729496823</v>
      </c>
      <c r="F35" s="12">
        <f>-PV(Summary!$B$5/12,A35,0,E35,0)</f>
        <v>-109.79524396182458</v>
      </c>
      <c r="G35" s="12"/>
      <c r="H35" s="12">
        <f>IF(A35&lt;=Summary!$B$9,'Investment Growth'!E38,0)</f>
        <v>95.320346455164454</v>
      </c>
      <c r="I35" s="12">
        <f>-(H35*Summary!$B$17*(Summary!$B$18+Summary!$B$19))</f>
        <v>-1.8349166692619157</v>
      </c>
      <c r="J35" s="12">
        <f t="shared" si="2"/>
        <v>93.485429785902539</v>
      </c>
      <c r="K35" s="12">
        <f>-PV(Summary!$B$5/12,A35,0,J35,0)</f>
        <v>86.738616388338514</v>
      </c>
      <c r="L35"/>
      <c r="M35" s="12">
        <f t="shared" si="3"/>
        <v>-23.056627573486068</v>
      </c>
      <c r="N35"/>
      <c r="O35"/>
      <c r="P35"/>
      <c r="Q35"/>
      <c r="R35"/>
      <c r="T35"/>
    </row>
    <row r="36" spans="1:20" x14ac:dyDescent="0.25">
      <c r="A36" s="3">
        <v>31</v>
      </c>
      <c r="B36" s="40">
        <f t="shared" si="4"/>
        <v>43617</v>
      </c>
      <c r="C36" s="41">
        <f>-'Loan-no Extra'!G40</f>
        <v>-144.56076251690439</v>
      </c>
      <c r="D36" s="12">
        <f>-C36*(Summary!$B$12+Summary!$B$13)</f>
        <v>27.827946784504096</v>
      </c>
      <c r="E36" s="12">
        <f t="shared" si="1"/>
        <v>-116.7328157324003</v>
      </c>
      <c r="F36" s="12">
        <f>-PV(Summary!$B$5/12,A36,0,E36,0)</f>
        <v>-108.03815059224199</v>
      </c>
      <c r="G36" s="12"/>
      <c r="H36" s="12">
        <f>IF(A36&lt;=Summary!$B$9,'Investment Growth'!E39,0)</f>
        <v>98.793048476152919</v>
      </c>
      <c r="I36" s="12">
        <f>-(H36*Summary!$B$17*(Summary!$B$18+Summary!$B$19))</f>
        <v>-1.901766183165944</v>
      </c>
      <c r="J36" s="12">
        <f t="shared" si="2"/>
        <v>96.891282292986972</v>
      </c>
      <c r="K36" s="12">
        <f>-PV(Summary!$B$5/12,A36,0,J36,0)</f>
        <v>89.674483406979761</v>
      </c>
      <c r="L36"/>
      <c r="M36" s="12">
        <f t="shared" si="3"/>
        <v>-18.36366718526223</v>
      </c>
      <c r="N36"/>
      <c r="O36"/>
      <c r="P36"/>
      <c r="Q36"/>
      <c r="R36"/>
      <c r="T36"/>
    </row>
    <row r="37" spans="1:20" x14ac:dyDescent="0.25">
      <c r="A37" s="3">
        <v>32</v>
      </c>
      <c r="B37" s="40">
        <f t="shared" si="4"/>
        <v>43647</v>
      </c>
      <c r="C37" s="41">
        <f>-'Loan-no Extra'!G41</f>
        <v>-142.56611871457525</v>
      </c>
      <c r="D37" s="12">
        <f>-C37*(Summary!$B$12+Summary!$B$13)</f>
        <v>27.443977852555737</v>
      </c>
      <c r="E37" s="12">
        <f t="shared" si="1"/>
        <v>-115.12214086201952</v>
      </c>
      <c r="F37" s="12">
        <f>-PV(Summary!$B$5/12,A37,0,E37,0)</f>
        <v>-106.28174002465663</v>
      </c>
      <c r="G37" s="12"/>
      <c r="H37" s="12">
        <f>IF(A37&lt;=Summary!$B$9,'Investment Growth'!E40,0)</f>
        <v>102.28600792559715</v>
      </c>
      <c r="I37" s="12">
        <f>-(H37*Summary!$B$17*(Summary!$B$18+Summary!$B$19))</f>
        <v>-1.9690056525677453</v>
      </c>
      <c r="J37" s="12">
        <f t="shared" si="2"/>
        <v>100.3170022730294</v>
      </c>
      <c r="K37" s="12">
        <f>-PV(Summary!$B$5/12,A37,0,J37,0)</f>
        <v>92.613510101535155</v>
      </c>
      <c r="L37"/>
      <c r="M37" s="12">
        <f t="shared" si="3"/>
        <v>-13.668229923121473</v>
      </c>
      <c r="N37"/>
      <c r="O37"/>
      <c r="P37"/>
      <c r="Q37"/>
      <c r="R37"/>
      <c r="T37"/>
    </row>
    <row r="38" spans="1:20" x14ac:dyDescent="0.25">
      <c r="A38" s="3">
        <v>33</v>
      </c>
      <c r="B38" s="40">
        <f t="shared" si="4"/>
        <v>43678</v>
      </c>
      <c r="C38" s="41">
        <f>-'Loan-no Extra'!G42</f>
        <v>-140.56150169323448</v>
      </c>
      <c r="D38" s="12">
        <f>-C38*(Summary!$B$12+Summary!$B$13)</f>
        <v>27.058089075947638</v>
      </c>
      <c r="E38" s="12">
        <f t="shared" si="1"/>
        <v>-113.50341261728684</v>
      </c>
      <c r="F38" s="12">
        <f>-PV(Summary!$B$5/12,A38,0,E38,0)</f>
        <v>-104.52600133193893</v>
      </c>
      <c r="G38" s="12"/>
      <c r="H38" s="12">
        <f>IF(A38&lt;=Summary!$B$9,'Investment Growth'!E41,0)</f>
        <v>105.7993429718298</v>
      </c>
      <c r="I38" s="12">
        <f>-(H38*Summary!$B$17*(Summary!$B$18+Summary!$B$19))</f>
        <v>-2.0366373522077237</v>
      </c>
      <c r="J38" s="12">
        <f t="shared" si="2"/>
        <v>103.76270561962208</v>
      </c>
      <c r="K38" s="12">
        <f>-PV(Summary!$B$5/12,A38,0,J38,0)</f>
        <v>95.555723442189674</v>
      </c>
      <c r="L38"/>
      <c r="M38" s="12">
        <f t="shared" si="3"/>
        <v>-8.970277889749255</v>
      </c>
      <c r="N38"/>
      <c r="O38"/>
      <c r="P38"/>
      <c r="Q38"/>
      <c r="R38"/>
      <c r="T38"/>
    </row>
    <row r="39" spans="1:20" x14ac:dyDescent="0.25">
      <c r="A39" s="3">
        <v>34</v>
      </c>
      <c r="B39" s="40">
        <f t="shared" si="4"/>
        <v>43709</v>
      </c>
      <c r="C39" s="41">
        <f>-'Loan-no Extra'!G43</f>
        <v>-138.54686158678697</v>
      </c>
      <c r="D39" s="12">
        <f>-C39*(Summary!$B$12+Summary!$B$13)</f>
        <v>26.670270855456494</v>
      </c>
      <c r="E39" s="12">
        <f t="shared" si="1"/>
        <v>-111.87659073133048</v>
      </c>
      <c r="F39" s="12">
        <f>-PV(Summary!$B$5/12,A39,0,E39,0)</f>
        <v>-102.7709235912055</v>
      </c>
      <c r="G39" s="12"/>
      <c r="H39" s="12">
        <f>IF(A39&lt;=Summary!$B$9,'Investment Growth'!E42,0)</f>
        <v>109.33317247249882</v>
      </c>
      <c r="I39" s="12">
        <f>-(H39*Summary!$B$17*(Summary!$B$18+Summary!$B$19))</f>
        <v>-2.1046635700956022</v>
      </c>
      <c r="J39" s="12">
        <f t="shared" si="2"/>
        <v>107.22850890240322</v>
      </c>
      <c r="K39" s="12">
        <f>-PV(Summary!$B$5/12,A39,0,J39,0)</f>
        <v>98.501150447746824</v>
      </c>
      <c r="L39"/>
      <c r="M39" s="12">
        <f t="shared" si="3"/>
        <v>-4.2697731434586785</v>
      </c>
      <c r="N39"/>
      <c r="O39"/>
      <c r="P39"/>
      <c r="Q39"/>
      <c r="R39"/>
      <c r="T39"/>
    </row>
    <row r="40" spans="1:20" x14ac:dyDescent="0.25">
      <c r="A40" s="3">
        <v>35</v>
      </c>
      <c r="B40" s="40">
        <f t="shared" si="4"/>
        <v>43739</v>
      </c>
      <c r="C40" s="41">
        <f>-'Loan-no Extra'!G44</f>
        <v>-136.52214827980725</v>
      </c>
      <c r="D40" s="12">
        <f>-C40*(Summary!$B$12+Summary!$B$13)</f>
        <v>26.280513543862899</v>
      </c>
      <c r="E40" s="12">
        <f t="shared" si="1"/>
        <v>-110.24163473594436</v>
      </c>
      <c r="F40" s="12">
        <f>-PV(Summary!$B$5/12,A40,0,E40,0)</f>
        <v>-101.01649588375132</v>
      </c>
      <c r="G40" s="12"/>
      <c r="H40" s="12">
        <f>IF(A40&lt;=Summary!$B$9,'Investment Growth'!E43,0)</f>
        <v>112.88761597858839</v>
      </c>
      <c r="I40" s="12">
        <f>-(H40*Summary!$B$17*(Summary!$B$18+Summary!$B$19))</f>
        <v>-2.1730866075878263</v>
      </c>
      <c r="J40" s="12">
        <f t="shared" si="2"/>
        <v>110.71452937100057</v>
      </c>
      <c r="K40" s="12">
        <f>-PV(Summary!$B$5/12,A40,0,J40,0)</f>
        <v>101.44981818589265</v>
      </c>
      <c r="L40"/>
      <c r="M40" s="12">
        <f t="shared" si="3"/>
        <v>0.4333223021413346</v>
      </c>
      <c r="N40"/>
      <c r="O40"/>
      <c r="P40"/>
      <c r="Q40"/>
      <c r="R40"/>
      <c r="T40"/>
    </row>
    <row r="41" spans="1:20" x14ac:dyDescent="0.25">
      <c r="A41" s="3">
        <v>36</v>
      </c>
      <c r="B41" s="40">
        <f t="shared" si="4"/>
        <v>43770</v>
      </c>
      <c r="C41" s="41">
        <f>-'Loan-no Extra'!G45</f>
        <v>-134.48731140629266</v>
      </c>
      <c r="D41" s="12">
        <f>-C41*(Summary!$B$12+Summary!$B$13)</f>
        <v>25.88880744571134</v>
      </c>
      <c r="E41" s="12">
        <f t="shared" si="1"/>
        <v>-108.59850396058133</v>
      </c>
      <c r="F41" s="12">
        <f>-PV(Summary!$B$5/12,A41,0,E41,0)</f>
        <v>-99.262707294981652</v>
      </c>
      <c r="G41" s="12"/>
      <c r="H41" s="12">
        <f>IF(A41&lt;=Summary!$B$9,'Investment Growth'!E44,0)</f>
        <v>116.46279373846347</v>
      </c>
      <c r="I41" s="12">
        <f>-(H41*Summary!$B$17*(Summary!$B$18+Summary!$B$19))</f>
        <v>-2.241908779465422</v>
      </c>
      <c r="J41" s="12">
        <f t="shared" si="2"/>
        <v>114.22088495899806</v>
      </c>
      <c r="K41" s="12">
        <f>-PV(Summary!$B$5/12,A41,0,J41,0)</f>
        <v>104.4017537734606</v>
      </c>
      <c r="L41"/>
      <c r="M41" s="12">
        <f t="shared" si="3"/>
        <v>5.1390464784789458</v>
      </c>
      <c r="N41"/>
      <c r="O41"/>
      <c r="P41"/>
      <c r="Q41"/>
      <c r="R41"/>
      <c r="T41"/>
    </row>
    <row r="42" spans="1:20" x14ac:dyDescent="0.25">
      <c r="A42" s="3">
        <v>37</v>
      </c>
      <c r="B42" s="40">
        <f t="shared" si="4"/>
        <v>43800</v>
      </c>
      <c r="C42" s="41">
        <f>-'Loan-no Extra'!G46</f>
        <v>-132.44230034841047</v>
      </c>
      <c r="D42" s="12">
        <f>-C42*(Summary!$B$12+Summary!$B$13)</f>
        <v>25.495142817069016</v>
      </c>
      <c r="E42" s="12">
        <f t="shared" si="1"/>
        <v>-106.94715753134145</v>
      </c>
      <c r="F42" s="12">
        <f>-PV(Summary!$B$5/12,A42,0,E42,0)</f>
        <v>-97.509546914344298</v>
      </c>
      <c r="G42" s="12"/>
      <c r="H42" s="12">
        <f>IF(A42&lt;=Summary!$B$9,'Investment Growth'!E45,0)</f>
        <v>120.05882670193786</v>
      </c>
      <c r="I42" s="12">
        <f>-(H42*Summary!$B$17*(Summary!$B$18+Summary!$B$19))</f>
        <v>-2.3111324140123037</v>
      </c>
      <c r="J42" s="12">
        <f t="shared" si="2"/>
        <v>117.74769428792555</v>
      </c>
      <c r="K42" s="12">
        <f>-PV(Summary!$B$5/12,A42,0,J42,0)</f>
        <v>107.35698437669672</v>
      </c>
      <c r="L42"/>
      <c r="M42" s="12">
        <f t="shared" si="3"/>
        <v>9.847437462352417</v>
      </c>
      <c r="N42"/>
      <c r="O42"/>
      <c r="P42"/>
      <c r="Q42"/>
      <c r="R42"/>
      <c r="T42"/>
    </row>
    <row r="43" spans="1:20" x14ac:dyDescent="0.25">
      <c r="A43" s="3">
        <v>38</v>
      </c>
      <c r="B43" s="40">
        <f t="shared" si="4"/>
        <v>43831</v>
      </c>
      <c r="C43" s="41">
        <f>-'Loan-no Extra'!G47</f>
        <v>-130.38706423523888</v>
      </c>
      <c r="D43" s="12">
        <f>-C43*(Summary!$B$12+Summary!$B$13)</f>
        <v>25.099509865283487</v>
      </c>
      <c r="E43" s="12">
        <f t="shared" si="1"/>
        <v>-105.28755436995539</v>
      </c>
      <c r="F43" s="12">
        <f>-PV(Summary!$B$5/12,A43,0,E43,0)</f>
        <v>-95.757003835261656</v>
      </c>
      <c r="G43" s="12"/>
      <c r="H43" s="12">
        <f>IF(A43&lt;=Summary!$B$9,'Investment Growth'!E46,0)</f>
        <v>123.67583652436583</v>
      </c>
      <c r="I43" s="12">
        <f>-(H43*Summary!$B$17*(Summary!$B$18+Summary!$B$19))</f>
        <v>-2.3807598530940424</v>
      </c>
      <c r="J43" s="12">
        <f t="shared" si="2"/>
        <v>121.29507667127179</v>
      </c>
      <c r="K43" s="12">
        <f>-PV(Summary!$B$5/12,A43,0,J43,0)</f>
        <v>110.31553721152552</v>
      </c>
      <c r="L43"/>
      <c r="M43" s="12">
        <f t="shared" si="3"/>
        <v>14.558533376263867</v>
      </c>
      <c r="N43"/>
      <c r="O43"/>
      <c r="P43"/>
      <c r="Q43"/>
      <c r="R43"/>
      <c r="T43"/>
    </row>
    <row r="44" spans="1:20" x14ac:dyDescent="0.25">
      <c r="A44" s="3">
        <v>39</v>
      </c>
      <c r="B44" s="40">
        <f t="shared" si="4"/>
        <v>43862</v>
      </c>
      <c r="C44" s="41">
        <f>-'Loan-no Extra'!G48</f>
        <v>-128.32155194150141</v>
      </c>
      <c r="D44" s="12">
        <f>-C44*(Summary!$B$12+Summary!$B$13)</f>
        <v>24.701898748739023</v>
      </c>
      <c r="E44" s="12">
        <f t="shared" si="1"/>
        <v>-103.61965319276239</v>
      </c>
      <c r="F44" s="12">
        <f>-PV(Summary!$B$5/12,A44,0,E44,0)</f>
        <v>-94.00506715506279</v>
      </c>
      <c r="G44" s="12"/>
      <c r="H44" s="12">
        <f>IF(A44&lt;=Summary!$B$9,'Investment Growth'!E47,0)</f>
        <v>127.31394557075797</v>
      </c>
      <c r="I44" s="12">
        <f>-(H44*Summary!$B$17*(Summary!$B$18+Summary!$B$19))</f>
        <v>-2.4507934522370909</v>
      </c>
      <c r="J44" s="12">
        <f t="shared" si="2"/>
        <v>124.86315211852087</v>
      </c>
      <c r="K44" s="12">
        <f>-PV(Summary!$B$5/12,A44,0,J44,0)</f>
        <v>113.27743954381651</v>
      </c>
      <c r="L44"/>
      <c r="M44" s="12">
        <f t="shared" si="3"/>
        <v>19.272372388753723</v>
      </c>
      <c r="N44"/>
      <c r="O44"/>
      <c r="P44"/>
      <c r="Q44"/>
      <c r="R44"/>
      <c r="T44"/>
    </row>
    <row r="45" spans="1:20" x14ac:dyDescent="0.25">
      <c r="A45" s="3">
        <v>40</v>
      </c>
      <c r="B45" s="40">
        <f t="shared" si="4"/>
        <v>43891</v>
      </c>
      <c r="C45" s="41">
        <f>-'Loan-no Extra'!G49</f>
        <v>-126.24571208629527</v>
      </c>
      <c r="D45" s="12">
        <f>-C45*(Summary!$B$12+Summary!$B$13)</f>
        <v>24.302299576611841</v>
      </c>
      <c r="E45" s="12">
        <f t="shared" si="1"/>
        <v>-101.94341250968343</v>
      </c>
      <c r="F45" s="12">
        <f>-PV(Summary!$B$5/12,A45,0,E45,0)</f>
        <v>-92.253725974915753</v>
      </c>
      <c r="G45" s="12"/>
      <c r="H45" s="12">
        <f>IF(A45&lt;=Summary!$B$9,'Investment Growth'!E48,0)</f>
        <v>130.97327691992072</v>
      </c>
      <c r="I45" s="12">
        <f>-(H45*Summary!$B$17*(Summary!$B$18+Summary!$B$19))</f>
        <v>-2.5212355807084741</v>
      </c>
      <c r="J45" s="12">
        <f t="shared" si="2"/>
        <v>128.45204133921226</v>
      </c>
      <c r="K45" s="12">
        <f>-PV(Summary!$B$5/12,A45,0,J45,0)</f>
        <v>116.24271868965158</v>
      </c>
      <c r="L45"/>
      <c r="M45" s="12">
        <f t="shared" si="3"/>
        <v>23.988992714735829</v>
      </c>
      <c r="N45"/>
      <c r="O45"/>
      <c r="P45"/>
      <c r="Q45"/>
      <c r="R45"/>
      <c r="T45"/>
    </row>
    <row r="46" spans="1:20" x14ac:dyDescent="0.25">
      <c r="A46" s="3">
        <v>41</v>
      </c>
      <c r="B46" s="40">
        <f t="shared" si="4"/>
        <v>43922</v>
      </c>
      <c r="C46" s="41">
        <f>-'Loan-no Extra'!G50</f>
        <v>-124.1594930318131</v>
      </c>
      <c r="D46" s="12">
        <f>-C46*(Summary!$B$12+Summary!$B$13)</f>
        <v>23.900702408624021</v>
      </c>
      <c r="E46" s="12">
        <f t="shared" si="1"/>
        <v>-100.25879062318907</v>
      </c>
      <c r="F46" s="12">
        <f>-PV(Summary!$B$5/12,A46,0,E46,0)</f>
        <v>-90.502969399759721</v>
      </c>
      <c r="G46" s="12"/>
      <c r="H46" s="12">
        <f>IF(A46&lt;=Summary!$B$9,'Investment Growth'!E49,0)</f>
        <v>134.65395436862025</v>
      </c>
      <c r="I46" s="12">
        <f>-(H46*Summary!$B$17*(Summary!$B$18+Summary!$B$19))</f>
        <v>-2.59208862159594</v>
      </c>
      <c r="J46" s="12">
        <f t="shared" si="2"/>
        <v>132.06186574702431</v>
      </c>
      <c r="K46" s="12">
        <f>-PV(Summary!$B$5/12,A46,0,J46,0)</f>
        <v>119.2114020155926</v>
      </c>
      <c r="L46"/>
      <c r="M46" s="12">
        <f t="shared" si="3"/>
        <v>28.708432615832876</v>
      </c>
      <c r="N46"/>
      <c r="O46"/>
      <c r="P46"/>
      <c r="Q46"/>
      <c r="R46"/>
      <c r="T46"/>
    </row>
    <row r="47" spans="1:20" x14ac:dyDescent="0.25">
      <c r="A47" s="3">
        <v>42</v>
      </c>
      <c r="B47" s="40">
        <f t="shared" si="4"/>
        <v>43952</v>
      </c>
      <c r="C47" s="41">
        <f>-'Loan-no Extra'!G51</f>
        <v>-122.0628428820585</v>
      </c>
      <c r="D47" s="12">
        <f>-C47*(Summary!$B$12+Summary!$B$13)</f>
        <v>23.497097254796262</v>
      </c>
      <c r="E47" s="12">
        <f t="shared" si="1"/>
        <v>-98.565745627262245</v>
      </c>
      <c r="F47" s="12">
        <f>-PV(Summary!$B$5/12,A47,0,E47,0)</f>
        <v>-88.752786538237146</v>
      </c>
      <c r="G47" s="12"/>
      <c r="H47" s="12">
        <f>IF(A47&lt;=Summary!$B$9,'Investment Growth'!E50,0)</f>
        <v>138.35610243577054</v>
      </c>
      <c r="I47" s="12">
        <f>-(H47*Summary!$B$17*(Summary!$B$18+Summary!$B$19))</f>
        <v>-2.6633549718885829</v>
      </c>
      <c r="J47" s="12">
        <f t="shared" si="2"/>
        <v>135.69274746388194</v>
      </c>
      <c r="K47" s="12">
        <f>-PV(Summary!$B$5/12,A47,0,J47,0)</f>
        <v>122.18351693895001</v>
      </c>
      <c r="L47"/>
      <c r="M47" s="12">
        <f t="shared" si="3"/>
        <v>33.430730400712861</v>
      </c>
      <c r="N47"/>
      <c r="O47"/>
      <c r="P47"/>
      <c r="Q47"/>
      <c r="R47"/>
      <c r="T47"/>
    </row>
    <row r="48" spans="1:20" x14ac:dyDescent="0.25">
      <c r="A48" s="3">
        <v>43</v>
      </c>
      <c r="B48" s="40">
        <f t="shared" si="4"/>
        <v>43983</v>
      </c>
      <c r="C48" s="41">
        <f>-'Loan-no Extra'!G52</f>
        <v>-119.95570948155515</v>
      </c>
      <c r="D48" s="12">
        <f>-C48*(Summary!$B$12+Summary!$B$13)</f>
        <v>23.091474075199365</v>
      </c>
      <c r="E48" s="12">
        <f t="shared" si="1"/>
        <v>-96.864235406355789</v>
      </c>
      <c r="F48" s="12">
        <f>-PV(Summary!$B$5/12,A48,0,E48,0)</f>
        <v>-87.003166502626115</v>
      </c>
      <c r="G48" s="12"/>
      <c r="H48" s="12">
        <f>IF(A48&lt;=Summary!$B$9,'Investment Growth'!E51,0)</f>
        <v>142.07984636664585</v>
      </c>
      <c r="I48" s="12">
        <f>-(H48*Summary!$B$17*(Summary!$B$18+Summary!$B$19))</f>
        <v>-2.7350370425579329</v>
      </c>
      <c r="J48" s="12">
        <f t="shared" si="2"/>
        <v>139.34480932408792</v>
      </c>
      <c r="K48" s="12">
        <f>-PV(Summary!$B$5/12,A48,0,J48,0)</f>
        <v>125.15909092805191</v>
      </c>
      <c r="L48"/>
      <c r="M48" s="12">
        <f t="shared" si="3"/>
        <v>38.155924425425795</v>
      </c>
      <c r="N48"/>
      <c r="O48"/>
      <c r="P48"/>
      <c r="Q48"/>
      <c r="R48"/>
      <c r="T48"/>
    </row>
    <row r="49" spans="1:20" x14ac:dyDescent="0.25">
      <c r="A49" s="3">
        <v>44</v>
      </c>
      <c r="B49" s="40">
        <f t="shared" si="4"/>
        <v>44013</v>
      </c>
      <c r="C49" s="41">
        <f>-'Loan-no Extra'!G53</f>
        <v>-117.83804041404929</v>
      </c>
      <c r="D49" s="12">
        <f>-C49*(Summary!$B$12+Summary!$B$13)</f>
        <v>22.683822779704489</v>
      </c>
      <c r="E49" s="12">
        <f t="shared" si="1"/>
        <v>-95.154217634344803</v>
      </c>
      <c r="F49" s="12">
        <f>-PV(Summary!$B$5/12,A49,0,E49,0)</f>
        <v>-85.254098408772506</v>
      </c>
      <c r="G49" s="12"/>
      <c r="H49" s="12">
        <f>IF(A49&lt;=Summary!$B$9,'Investment Growth'!E52,0)</f>
        <v>145.82531213711798</v>
      </c>
      <c r="I49" s="12">
        <f>-(H49*Summary!$B$17*(Summary!$B$18+Summary!$B$19))</f>
        <v>-2.8071372586395213</v>
      </c>
      <c r="J49" s="12">
        <f t="shared" si="2"/>
        <v>143.01817487847845</v>
      </c>
      <c r="K49" s="12">
        <f>-PV(Summary!$B$5/12,A49,0,J49,0)</f>
        <v>128.13815150251372</v>
      </c>
      <c r="L49"/>
      <c r="M49" s="12">
        <f t="shared" si="3"/>
        <v>42.884053093741215</v>
      </c>
      <c r="N49"/>
      <c r="O49"/>
      <c r="P49"/>
      <c r="Q49"/>
      <c r="R49"/>
      <c r="T49"/>
    </row>
    <row r="50" spans="1:20" x14ac:dyDescent="0.25">
      <c r="A50" s="3">
        <v>45</v>
      </c>
      <c r="B50" s="40">
        <f t="shared" si="4"/>
        <v>44044</v>
      </c>
      <c r="C50" s="41">
        <f>-'Loan-no Extra'!G54</f>
        <v>-115.70978300120588</v>
      </c>
      <c r="D50" s="12">
        <f>-C50*(Summary!$B$12+Summary!$B$13)</f>
        <v>22.274133227732133</v>
      </c>
      <c r="E50" s="12">
        <f t="shared" si="1"/>
        <v>-93.435649773473742</v>
      </c>
      <c r="F50" s="12">
        <f>-PV(Summary!$B$5/12,A50,0,E50,0)</f>
        <v>-83.505571376022374</v>
      </c>
      <c r="G50" s="12"/>
      <c r="H50" s="12">
        <f>IF(A50&lt;=Summary!$B$9,'Investment Growth'!E53,0)</f>
        <v>149.59262645791782</v>
      </c>
      <c r="I50" s="12">
        <f>-(H50*Summary!$B$17*(Summary!$B$18+Summary!$B$19))</f>
        <v>-2.8796580593149179</v>
      </c>
      <c r="J50" s="12">
        <f t="shared" si="2"/>
        <v>146.7129683986029</v>
      </c>
      <c r="K50" s="12">
        <f>-PV(Summary!$B$5/12,A50,0,J50,0)</f>
        <v>131.12072623350869</v>
      </c>
      <c r="L50"/>
      <c r="M50" s="12">
        <f t="shared" si="3"/>
        <v>47.615154857486317</v>
      </c>
      <c r="N50"/>
      <c r="O50"/>
      <c r="P50"/>
      <c r="Q50"/>
      <c r="R50"/>
      <c r="T50"/>
    </row>
    <row r="51" spans="1:20" x14ac:dyDescent="0.25">
      <c r="A51" s="3">
        <v>46</v>
      </c>
      <c r="B51" s="40">
        <f t="shared" si="4"/>
        <v>44075</v>
      </c>
      <c r="C51" s="41">
        <f>-'Loan-no Extra'!G55</f>
        <v>-113.57088430129825</v>
      </c>
      <c r="D51" s="12">
        <f>-C51*(Summary!$B$12+Summary!$B$13)</f>
        <v>21.862395227999915</v>
      </c>
      <c r="E51" s="12">
        <f t="shared" si="1"/>
        <v>-91.708489073298338</v>
      </c>
      <c r="F51" s="12">
        <f>-PV(Summary!$B$5/12,A51,0,E51,0)</f>
        <v>-81.757574527154276</v>
      </c>
      <c r="G51" s="12"/>
      <c r="H51" s="12">
        <f>IF(A51&lt;=Summary!$B$9,'Investment Growth'!E54,0)</f>
        <v>153.38191677892232</v>
      </c>
      <c r="I51" s="12">
        <f>-(H51*Summary!$B$17*(Summary!$B$18+Summary!$B$19))</f>
        <v>-2.952601897994255</v>
      </c>
      <c r="J51" s="12">
        <f t="shared" si="2"/>
        <v>150.42931488092808</v>
      </c>
      <c r="K51" s="12">
        <f>-PV(Summary!$B$5/12,A51,0,J51,0)</f>
        <v>134.10684274403894</v>
      </c>
      <c r="L51"/>
      <c r="M51" s="12">
        <f t="shared" si="3"/>
        <v>52.349268216884667</v>
      </c>
      <c r="N51"/>
      <c r="O51"/>
      <c r="P51"/>
      <c r="Q51"/>
      <c r="R51"/>
      <c r="T51"/>
    </row>
    <row r="52" spans="1:20" x14ac:dyDescent="0.25">
      <c r="A52" s="3">
        <v>47</v>
      </c>
      <c r="B52" s="40">
        <f t="shared" si="4"/>
        <v>44105</v>
      </c>
      <c r="C52" s="41">
        <f>-'Loan-no Extra'!G56</f>
        <v>-111.42129110789108</v>
      </c>
      <c r="D52" s="12">
        <f>-C52*(Summary!$B$12+Summary!$B$13)</f>
        <v>21.448598538269032</v>
      </c>
      <c r="E52" s="12">
        <f t="shared" si="1"/>
        <v>-89.972692569622041</v>
      </c>
      <c r="F52" s="12">
        <f>-PV(Summary!$B$5/12,A52,0,E52,0)</f>
        <v>-80.010096988311432</v>
      </c>
      <c r="G52" s="12"/>
      <c r="H52" s="12">
        <f>IF(A52&lt;=Summary!$B$9,'Investment Growth'!E55,0)</f>
        <v>157.19331129346605</v>
      </c>
      <c r="I52" s="12">
        <f>-(H52*Summary!$B$17*(Summary!$B$18+Summary!$B$19))</f>
        <v>-3.0259712423992218</v>
      </c>
      <c r="J52" s="12">
        <f t="shared" si="2"/>
        <v>154.16734005106684</v>
      </c>
      <c r="K52" s="12">
        <f>-PV(Summary!$B$5/12,A52,0,J52,0)</f>
        <v>137.09652870920704</v>
      </c>
      <c r="L52"/>
      <c r="M52" s="12">
        <f t="shared" si="3"/>
        <v>57.086431720895604</v>
      </c>
      <c r="N52"/>
      <c r="O52"/>
      <c r="P52"/>
      <c r="Q52"/>
      <c r="R52"/>
      <c r="T52"/>
    </row>
    <row r="53" spans="1:20" x14ac:dyDescent="0.25">
      <c r="A53" s="3">
        <v>48</v>
      </c>
      <c r="B53" s="40">
        <f t="shared" si="4"/>
        <v>44136</v>
      </c>
      <c r="C53" s="41">
        <f>-'Loan-no Extra'!G57</f>
        <v>-109.26094994851688</v>
      </c>
      <c r="D53" s="12">
        <f>-C53*(Summary!$B$12+Summary!$B$13)</f>
        <v>21.0327328650895</v>
      </c>
      <c r="E53" s="12">
        <f t="shared" si="1"/>
        <v>-88.228217083427381</v>
      </c>
      <c r="F53" s="12">
        <f>-PV(Summary!$B$5/12,A53,0,E53,0)</f>
        <v>-78.263127888934292</v>
      </c>
      <c r="G53" s="12"/>
      <c r="H53" s="12">
        <f>IF(A53&lt;=Summary!$B$9,'Investment Growth'!E56,0)</f>
        <v>161.02693894267793</v>
      </c>
      <c r="I53" s="12">
        <f>-(H53*Summary!$B$17*(Summary!$B$18+Summary!$B$19))</f>
        <v>-3.0997685746465504</v>
      </c>
      <c r="J53" s="12">
        <f t="shared" si="2"/>
        <v>157.92717036803137</v>
      </c>
      <c r="K53" s="12">
        <f>-PV(Summary!$B$5/12,A53,0,J53,0)</f>
        <v>140.08981185648835</v>
      </c>
      <c r="L53"/>
      <c r="M53" s="12">
        <f t="shared" si="3"/>
        <v>61.826683967554061</v>
      </c>
      <c r="N53"/>
      <c r="O53"/>
      <c r="P53"/>
      <c r="Q53"/>
      <c r="R53"/>
      <c r="T53"/>
    </row>
    <row r="54" spans="1:20" x14ac:dyDescent="0.25">
      <c r="A54" s="3">
        <v>49</v>
      </c>
      <c r="B54" s="40">
        <f t="shared" si="4"/>
        <v>44166</v>
      </c>
      <c r="C54" s="41">
        <f>-'Loan-no Extra'!G58</f>
        <v>-107.08980708334582</v>
      </c>
      <c r="D54" s="12">
        <f>-C54*(Summary!$B$12+Summary!$B$13)</f>
        <v>20.61478786354407</v>
      </c>
      <c r="E54" s="12">
        <f t="shared" si="1"/>
        <v>-86.475019219801752</v>
      </c>
      <c r="F54" s="12">
        <f>-PV(Summary!$B$5/12,A54,0,E54,0)</f>
        <v>-76.516656361692867</v>
      </c>
      <c r="G54" s="12"/>
      <c r="H54" s="12">
        <f>IF(A54&lt;=Summary!$B$9,'Investment Growth'!E57,0)</f>
        <v>164.88292941984358</v>
      </c>
      <c r="I54" s="12">
        <f>-(H54*Summary!$B$17*(Summary!$B$18+Summary!$B$19))</f>
        <v>-3.1739963913319893</v>
      </c>
      <c r="J54" s="12">
        <f t="shared" si="2"/>
        <v>161.70893302851158</v>
      </c>
      <c r="K54" s="12">
        <f>-PV(Summary!$B$5/12,A54,0,J54,0)</f>
        <v>143.08671996600447</v>
      </c>
      <c r="L54"/>
      <c r="M54" s="12">
        <f t="shared" si="3"/>
        <v>66.570063604311599</v>
      </c>
      <c r="N54"/>
      <c r="O54"/>
      <c r="P54"/>
      <c r="Q54"/>
      <c r="R54"/>
      <c r="T54"/>
    </row>
    <row r="55" spans="1:20" x14ac:dyDescent="0.25">
      <c r="A55" s="3">
        <v>50</v>
      </c>
      <c r="B55" s="40">
        <f t="shared" si="4"/>
        <v>44197</v>
      </c>
      <c r="C55" s="41">
        <f>-'Loan-no Extra'!G59</f>
        <v>-104.9078085038489</v>
      </c>
      <c r="D55" s="12">
        <f>-C55*(Summary!$B$12+Summary!$B$13)</f>
        <v>20.194753136990915</v>
      </c>
      <c r="E55" s="12">
        <f t="shared" si="1"/>
        <v>-84.713055366857986</v>
      </c>
      <c r="F55" s="12">
        <f>-PV(Summary!$B$5/12,A55,0,E55,0)</f>
        <v>-74.770671542418953</v>
      </c>
      <c r="G55" s="12"/>
      <c r="H55" s="12">
        <f>IF(A55&lt;=Summary!$B$9,'Investment Growth'!E58,0)</f>
        <v>168.76141317479266</v>
      </c>
      <c r="I55" s="12">
        <f>-(H55*Summary!$B$17*(Summary!$B$18+Summary!$B$19))</f>
        <v>-3.248657203614759</v>
      </c>
      <c r="J55" s="12">
        <f t="shared" si="2"/>
        <v>165.51275597117791</v>
      </c>
      <c r="K55" s="12">
        <f>-PV(Summary!$B$5/12,A55,0,J55,0)</f>
        <v>146.08728087079612</v>
      </c>
      <c r="L55"/>
      <c r="M55" s="12">
        <f t="shared" si="3"/>
        <v>71.316609328377169</v>
      </c>
      <c r="N55"/>
      <c r="O55"/>
      <c r="P55"/>
      <c r="Q55"/>
      <c r="R55"/>
      <c r="T55"/>
    </row>
    <row r="56" spans="1:20" x14ac:dyDescent="0.25">
      <c r="A56" s="3">
        <v>51</v>
      </c>
      <c r="B56" s="40">
        <f t="shared" si="4"/>
        <v>44228</v>
      </c>
      <c r="C56" s="41">
        <f>-'Loan-no Extra'!G60</f>
        <v>-102.7148999314545</v>
      </c>
      <c r="D56" s="12">
        <f>-C56*(Summary!$B$12+Summary!$B$13)</f>
        <v>19.772618236804991</v>
      </c>
      <c r="E56" s="12">
        <f t="shared" si="1"/>
        <v>-82.942281694649509</v>
      </c>
      <c r="F56" s="12">
        <f>-PV(Summary!$B$5/12,A56,0,E56,0)</f>
        <v>-73.02516257003883</v>
      </c>
      <c r="G56" s="12"/>
      <c r="H56" s="12">
        <f>IF(A56&lt;=Summary!$B$9,'Investment Growth'!E59,0)</f>
        <v>172.66252141831228</v>
      </c>
      <c r="I56" s="12">
        <f>-(H56*Summary!$B$17*(Summary!$B$18+Summary!$B$19))</f>
        <v>-3.3237535373025113</v>
      </c>
      <c r="J56" s="12">
        <f t="shared" si="2"/>
        <v>169.33876788100977</v>
      </c>
      <c r="K56" s="12">
        <f>-PV(Summary!$B$5/12,A56,0,J56,0)</f>
        <v>149.09152245709825</v>
      </c>
      <c r="L56"/>
      <c r="M56" s="12">
        <f t="shared" si="3"/>
        <v>76.06635988705942</v>
      </c>
      <c r="N56"/>
      <c r="O56"/>
      <c r="P56"/>
      <c r="Q56"/>
      <c r="R56"/>
      <c r="T56"/>
    </row>
    <row r="57" spans="1:20" x14ac:dyDescent="0.25">
      <c r="A57" s="3">
        <v>52</v>
      </c>
      <c r="B57" s="40">
        <f t="shared" si="4"/>
        <v>44256</v>
      </c>
      <c r="C57" s="41">
        <f>-'Loan-no Extra'!G61</f>
        <v>-100.51102681619813</v>
      </c>
      <c r="D57" s="12">
        <f>-C57*(Summary!$B$12+Summary!$B$13)</f>
        <v>19.348372662118141</v>
      </c>
      <c r="E57" s="12">
        <f t="shared" si="1"/>
        <v>-81.162654154079988</v>
      </c>
      <c r="F57" s="12">
        <f>-PV(Summary!$B$5/12,A57,0,E57,0)</f>
        <v>-71.280118586505395</v>
      </c>
      <c r="G57" s="12"/>
      <c r="H57" s="12">
        <f>IF(A57&lt;=Summary!$B$9,'Investment Growth'!E60,0)</f>
        <v>176.58638612658578</v>
      </c>
      <c r="I57" s="12">
        <f>-(H57*Summary!$B$17*(Summary!$B$18+Summary!$B$19))</f>
        <v>-3.3992879329367764</v>
      </c>
      <c r="J57" s="12">
        <f t="shared" si="2"/>
        <v>173.18709819364901</v>
      </c>
      <c r="K57" s="12">
        <f>-PV(Summary!$B$5/12,A57,0,J57,0)</f>
        <v>152.09947266461458</v>
      </c>
      <c r="L57"/>
      <c r="M57" s="12">
        <f t="shared" si="3"/>
        <v>80.819354078109185</v>
      </c>
      <c r="N57"/>
      <c r="O57"/>
      <c r="P57"/>
      <c r="Q57"/>
      <c r="R57"/>
      <c r="T57"/>
    </row>
    <row r="58" spans="1:20" x14ac:dyDescent="0.25">
      <c r="A58" s="3">
        <v>53</v>
      </c>
      <c r="B58" s="40">
        <f t="shared" si="4"/>
        <v>44287</v>
      </c>
      <c r="C58" s="41">
        <f>-'Loan-no Extra'!G62</f>
        <v>-98.296134335365466</v>
      </c>
      <c r="D58" s="12">
        <f>-C58*(Summary!$B$12+Summary!$B$13)</f>
        <v>18.922005859557853</v>
      </c>
      <c r="E58" s="12">
        <f t="shared" si="1"/>
        <v>-79.374128475807609</v>
      </c>
      <c r="F58" s="12">
        <f>-PV(Summary!$B$5/12,A58,0,E58,0)</f>
        <v>-69.535528736730896</v>
      </c>
      <c r="G58" s="12"/>
      <c r="H58" s="12">
        <f>IF(A58&lt;=Summary!$B$9,'Investment Growth'!E61,0)</f>
        <v>180.53314004565752</v>
      </c>
      <c r="I58" s="12">
        <f>-(H58*Summary!$B$17*(Summary!$B$18+Summary!$B$19))</f>
        <v>-3.4752629458789075</v>
      </c>
      <c r="J58" s="12">
        <f t="shared" si="2"/>
        <v>177.05787709977861</v>
      </c>
      <c r="K58" s="12">
        <f>-PV(Summary!$B$5/12,A58,0,J58,0)</f>
        <v>155.11115948679341</v>
      </c>
      <c r="L58"/>
      <c r="M58" s="12">
        <f t="shared" si="3"/>
        <v>85.575630750062516</v>
      </c>
      <c r="N58"/>
      <c r="O58"/>
      <c r="P58"/>
      <c r="Q58"/>
      <c r="R58"/>
      <c r="T58"/>
    </row>
    <row r="59" spans="1:20" x14ac:dyDescent="0.25">
      <c r="A59" s="3">
        <v>54</v>
      </c>
      <c r="B59" s="40">
        <f t="shared" si="4"/>
        <v>44317</v>
      </c>
      <c r="C59" s="41">
        <f>-'Loan-no Extra'!G63</f>
        <v>-96.070167392128639</v>
      </c>
      <c r="D59" s="12">
        <f>-C59*(Summary!$B$12+Summary!$B$13)</f>
        <v>18.493507222984764</v>
      </c>
      <c r="E59" s="12">
        <f t="shared" si="1"/>
        <v>-77.576660169143878</v>
      </c>
      <c r="F59" s="12">
        <f>-PV(Summary!$B$5/12,A59,0,E59,0)</f>
        <v>-67.791382168519263</v>
      </c>
      <c r="G59" s="12"/>
      <c r="H59" s="12">
        <f>IF(A59&lt;=Summary!$B$9,'Investment Growth'!E62,0)</f>
        <v>184.50291669592386</v>
      </c>
      <c r="I59" s="12">
        <f>-(H59*Summary!$B$17*(Summary!$B$18+Summary!$B$19))</f>
        <v>-3.5516811463965343</v>
      </c>
      <c r="J59" s="12">
        <f t="shared" si="2"/>
        <v>180.95123554952733</v>
      </c>
      <c r="K59" s="12">
        <f>-PV(Summary!$B$5/12,A59,0,J59,0)</f>
        <v>158.12661097110404</v>
      </c>
      <c r="L59"/>
      <c r="M59" s="12">
        <f t="shared" si="3"/>
        <v>90.33522880258478</v>
      </c>
      <c r="N59"/>
      <c r="O59"/>
      <c r="P59"/>
      <c r="Q59"/>
      <c r="R59"/>
      <c r="T59"/>
    </row>
    <row r="60" spans="1:20" x14ac:dyDescent="0.25">
      <c r="A60" s="3">
        <v>55</v>
      </c>
      <c r="B60" s="40">
        <f t="shared" si="4"/>
        <v>44348</v>
      </c>
      <c r="C60" s="41">
        <f>-'Loan-no Extra'!G64</f>
        <v>-93.833070614175639</v>
      </c>
      <c r="D60" s="12">
        <f>-C60*(Summary!$B$12+Summary!$B$13)</f>
        <v>18.062866093228813</v>
      </c>
      <c r="E60" s="12">
        <f t="shared" si="1"/>
        <v>-75.770204520946834</v>
      </c>
      <c r="F60" s="12">
        <f>-PV(Summary!$B$5/12,A60,0,E60,0)</f>
        <v>-66.047668032498564</v>
      </c>
      <c r="G60" s="12"/>
      <c r="H60" s="12">
        <f>IF(A60&lt;=Summary!$B$9,'Investment Growth'!E63,0)</f>
        <v>188.49585037665008</v>
      </c>
      <c r="I60" s="12">
        <f>-(H60*Summary!$B$17*(Summary!$B$18+Summary!$B$19))</f>
        <v>-3.6285451197505143</v>
      </c>
      <c r="J60" s="12">
        <f t="shared" si="2"/>
        <v>184.86730525689956</v>
      </c>
      <c r="K60" s="12">
        <f>-PV(Summary!$B$5/12,A60,0,J60,0)</f>
        <v>161.1458552193136</v>
      </c>
      <c r="L60"/>
      <c r="M60" s="12">
        <f t="shared" si="3"/>
        <v>95.098187186815039</v>
      </c>
      <c r="N60"/>
      <c r="O60"/>
      <c r="P60"/>
      <c r="Q60"/>
      <c r="R60"/>
      <c r="T60"/>
    </row>
    <row r="61" spans="1:20" x14ac:dyDescent="0.25">
      <c r="A61" s="3">
        <v>56</v>
      </c>
      <c r="B61" s="40">
        <f t="shared" si="4"/>
        <v>44378</v>
      </c>
      <c r="C61" s="41">
        <f>-'Loan-no Extra'!G65</f>
        <v>-91.584788352332851</v>
      </c>
      <c r="D61" s="12">
        <f>-C61*(Summary!$B$12+Summary!$B$13)</f>
        <v>17.630071757824073</v>
      </c>
      <c r="E61" s="12">
        <f t="shared" si="1"/>
        <v>-73.954716594508781</v>
      </c>
      <c r="F61" s="12">
        <f>-PV(Summary!$B$5/12,A61,0,E61,0)</f>
        <v>-64.304375482053629</v>
      </c>
      <c r="G61" s="12"/>
      <c r="H61" s="12">
        <f>IF(A61&lt;=Summary!$B$9,'Investment Growth'!E64,0)</f>
        <v>192.51207617051389</v>
      </c>
      <c r="I61" s="12">
        <f>-(H61*Summary!$B$17*(Summary!$B$18+Summary!$B$19))</f>
        <v>-3.7058574662823931</v>
      </c>
      <c r="J61" s="12">
        <f t="shared" si="2"/>
        <v>188.8062187042315</v>
      </c>
      <c r="K61" s="12">
        <f>-PV(Summary!$B$5/12,A61,0,J61,0)</f>
        <v>164.16892038776504</v>
      </c>
      <c r="L61"/>
      <c r="M61" s="12">
        <f t="shared" si="3"/>
        <v>99.864544905711412</v>
      </c>
      <c r="N61"/>
      <c r="O61"/>
      <c r="P61"/>
      <c r="Q61"/>
      <c r="R61"/>
      <c r="T61"/>
    </row>
    <row r="62" spans="1:20" x14ac:dyDescent="0.25">
      <c r="A62" s="3">
        <v>57</v>
      </c>
      <c r="B62" s="40">
        <f t="shared" si="4"/>
        <v>44409</v>
      </c>
      <c r="C62" s="41">
        <f>-'Loan-no Extra'!G66</f>
        <v>-89.325264679180876</v>
      </c>
      <c r="D62" s="12">
        <f>-C62*(Summary!$B$12+Summary!$B$13)</f>
        <v>17.195113450742319</v>
      </c>
      <c r="E62" s="12">
        <f t="shared" si="1"/>
        <v>-72.130151228438564</v>
      </c>
      <c r="F62" s="12">
        <f>-PV(Summary!$B$5/12,A62,0,E62,0)</f>
        <v>-62.561493673258504</v>
      </c>
      <c r="G62" s="12"/>
      <c r="H62" s="12">
        <f>IF(A62&lt;=Summary!$B$9,'Investment Growth'!E65,0)</f>
        <v>196.55172994817522</v>
      </c>
      <c r="I62" s="12">
        <f>-(H62*Summary!$B$17*(Summary!$B$18+Summary!$B$19))</f>
        <v>-3.7836208015023733</v>
      </c>
      <c r="J62" s="12">
        <f t="shared" si="2"/>
        <v>192.76810914667286</v>
      </c>
      <c r="K62" s="12">
        <f>-PV(Summary!$B$5/12,A62,0,J62,0)</f>
        <v>167.19583468765512</v>
      </c>
      <c r="L62"/>
      <c r="M62" s="12">
        <f t="shared" si="3"/>
        <v>104.63434101439663</v>
      </c>
      <c r="N62"/>
      <c r="O62"/>
      <c r="P62"/>
      <c r="Q62"/>
      <c r="R62"/>
      <c r="T62"/>
    </row>
    <row r="63" spans="1:20" x14ac:dyDescent="0.25">
      <c r="A63" s="3">
        <v>58</v>
      </c>
      <c r="B63" s="40">
        <f t="shared" si="4"/>
        <v>44440</v>
      </c>
      <c r="C63" s="41">
        <f>-'Loan-no Extra'!G67</f>
        <v>-87.054443387663127</v>
      </c>
      <c r="D63" s="12">
        <f>-C63*(Summary!$B$12+Summary!$B$13)</f>
        <v>16.757980352125152</v>
      </c>
      <c r="E63" s="12">
        <f t="shared" si="1"/>
        <v>-70.296463035537982</v>
      </c>
      <c r="F63" s="12">
        <f>-PV(Summary!$B$5/12,A63,0,E63,0)</f>
        <v>-60.819011764809041</v>
      </c>
      <c r="G63" s="12"/>
      <c r="H63" s="12">
        <f>IF(A63&lt;=Summary!$B$9,'Investment Growth'!E66,0)</f>
        <v>200.61494837287287</v>
      </c>
      <c r="I63" s="12">
        <f>-(H63*Summary!$B$17*(Summary!$B$18+Summary!$B$19))</f>
        <v>-3.861837756177803</v>
      </c>
      <c r="J63" s="12">
        <f t="shared" si="2"/>
        <v>196.75311061669507</v>
      </c>
      <c r="K63" s="12">
        <f>-PV(Summary!$B$5/12,A63,0,J63,0)</f>
        <v>170.22662638531389</v>
      </c>
      <c r="L63"/>
      <c r="M63" s="12">
        <f t="shared" si="3"/>
        <v>109.40761462050486</v>
      </c>
      <c r="N63"/>
      <c r="O63"/>
      <c r="P63"/>
      <c r="Q63"/>
      <c r="R63"/>
      <c r="T63"/>
    </row>
    <row r="64" spans="1:20" x14ac:dyDescent="0.25">
      <c r="A64" s="3">
        <v>59</v>
      </c>
      <c r="B64" s="40">
        <f t="shared" si="4"/>
        <v>44470</v>
      </c>
      <c r="C64" s="41">
        <f>-'Loan-no Extra'!G68</f>
        <v>-84.772267989687791</v>
      </c>
      <c r="D64" s="12">
        <f>-C64*(Summary!$B$12+Summary!$B$13)</f>
        <v>16.318661588014901</v>
      </c>
      <c r="E64" s="12">
        <f t="shared" si="1"/>
        <v>-68.453606401672886</v>
      </c>
      <c r="F64" s="12">
        <f>-PV(Summary!$B$5/12,A64,0,E64,0)</f>
        <v>-59.07691891795541</v>
      </c>
      <c r="G64" s="12"/>
      <c r="H64" s="12">
        <f>IF(A64&lt;=Summary!$B$9,'Investment Growth'!E67,0)</f>
        <v>204.70186890504797</v>
      </c>
      <c r="I64" s="12">
        <f>-(H64*Summary!$B$17*(Summary!$B$18+Summary!$B$19))</f>
        <v>-3.940510976422174</v>
      </c>
      <c r="J64" s="12">
        <f t="shared" si="2"/>
        <v>200.76135792862581</v>
      </c>
      <c r="K64" s="12">
        <f>-PV(Summary!$B$5/12,A64,0,J64,0)</f>
        <v>173.26132380248421</v>
      </c>
      <c r="L64"/>
      <c r="M64" s="12">
        <f t="shared" si="3"/>
        <v>114.1844048845288</v>
      </c>
      <c r="N64"/>
      <c r="O64"/>
      <c r="P64"/>
      <c r="Q64"/>
      <c r="R64"/>
      <c r="T64"/>
    </row>
    <row r="65" spans="1:20" x14ac:dyDescent="0.25">
      <c r="A65" s="3">
        <v>60</v>
      </c>
      <c r="B65" s="40">
        <f t="shared" si="4"/>
        <v>44501</v>
      </c>
      <c r="C65" s="41">
        <f>-'Loan-no Extra'!G69</f>
        <v>-82.478681714722569</v>
      </c>
      <c r="D65" s="12">
        <f>-C65*(Summary!$B$12+Summary!$B$13)</f>
        <v>15.877146230084096</v>
      </c>
      <c r="E65" s="12">
        <f t="shared" si="1"/>
        <v>-66.601535484638475</v>
      </c>
      <c r="F65" s="12">
        <f>-PV(Summary!$B$5/12,A65,0,E65,0)</f>
        <v>-57.335204296434746</v>
      </c>
      <c r="G65" s="12"/>
      <c r="H65" s="12">
        <f>IF(A65&lt;=Summary!$B$9,'Investment Growth'!E68,0)</f>
        <v>208.81262980699407</v>
      </c>
      <c r="I65" s="12">
        <f>-(H65*Summary!$B$17*(Summary!$B$18+Summary!$B$19))</f>
        <v>-4.0196431237846362</v>
      </c>
      <c r="J65" s="12">
        <f t="shared" si="2"/>
        <v>204.79298668320942</v>
      </c>
      <c r="K65" s="12">
        <f>-PV(Summary!$B$5/12,A65,0,J65,0)</f>
        <v>176.29995531660211</v>
      </c>
      <c r="L65"/>
      <c r="M65" s="12">
        <f t="shared" si="3"/>
        <v>118.96475102016737</v>
      </c>
      <c r="N65"/>
      <c r="O65"/>
      <c r="P65"/>
      <c r="Q65"/>
      <c r="R65"/>
      <c r="T65"/>
    </row>
    <row r="66" spans="1:20" x14ac:dyDescent="0.25">
      <c r="A66" s="3">
        <v>61</v>
      </c>
      <c r="B66" s="40">
        <f t="shared" si="4"/>
        <v>44531</v>
      </c>
      <c r="C66" s="41">
        <f>-'Loan-no Extra'!G70</f>
        <v>-80.173627508382538</v>
      </c>
      <c r="D66" s="12">
        <f>-C66*(Summary!$B$12+Summary!$B$13)</f>
        <v>15.433423295363639</v>
      </c>
      <c r="E66" s="12">
        <f t="shared" si="1"/>
        <v>-64.740204213018899</v>
      </c>
      <c r="F66" s="12">
        <f>-PV(Summary!$B$5/12,A66,0,E66,0)</f>
        <v>-55.593857066403672</v>
      </c>
      <c r="G66" s="12"/>
      <c r="H66" s="12">
        <f>IF(A66&lt;=Summary!$B$9,'Investment Growth'!E69,0)</f>
        <v>212.94737014753485</v>
      </c>
      <c r="I66" s="12">
        <f>-(H66*Summary!$B$17*(Summary!$B$18+Summary!$B$19))</f>
        <v>-4.0992368753400461</v>
      </c>
      <c r="J66" s="12">
        <f t="shared" si="2"/>
        <v>208.84813327219481</v>
      </c>
      <c r="K66" s="12">
        <f>-PV(Summary!$B$5/12,A66,0,J66,0)</f>
        <v>179.34254936107817</v>
      </c>
      <c r="L66"/>
      <c r="M66" s="12">
        <f t="shared" si="3"/>
        <v>123.7486922946745</v>
      </c>
      <c r="N66"/>
      <c r="O66"/>
      <c r="P66"/>
      <c r="Q66"/>
      <c r="R66"/>
      <c r="T66"/>
    </row>
    <row r="67" spans="1:20" x14ac:dyDescent="0.25">
      <c r="A67" s="3">
        <v>62</v>
      </c>
      <c r="B67" s="40">
        <f t="shared" si="4"/>
        <v>44562</v>
      </c>
      <c r="C67" s="41">
        <f>-'Loan-no Extra'!G71</f>
        <v>-77.857048031010791</v>
      </c>
      <c r="D67" s="12">
        <f>-C67*(Summary!$B$12+Summary!$B$13)</f>
        <v>14.987481745969578</v>
      </c>
      <c r="E67" s="12">
        <f t="shared" si="1"/>
        <v>-62.869566285041216</v>
      </c>
      <c r="F67" s="12">
        <f>-PV(Summary!$B$5/12,A67,0,E67,0)</f>
        <v>-53.85286639637097</v>
      </c>
      <c r="G67" s="12"/>
      <c r="H67" s="12">
        <f>IF(A67&lt;=Summary!$B$9,'Investment Growth'!E70,0)</f>
        <v>217.10622980672883</v>
      </c>
      <c r="I67" s="12">
        <f>-(H67*Summary!$B$17*(Summary!$B$18+Summary!$B$19))</f>
        <v>-4.1792949237795307</v>
      </c>
      <c r="J67" s="12">
        <f t="shared" si="2"/>
        <v>212.9269348829493</v>
      </c>
      <c r="K67" s="12">
        <f>-PV(Summary!$B$5/12,A67,0,J67,0)</f>
        <v>182.3891344255793</v>
      </c>
      <c r="L67"/>
      <c r="M67" s="12">
        <f t="shared" si="3"/>
        <v>128.53626802920832</v>
      </c>
      <c r="N67"/>
      <c r="O67"/>
      <c r="P67"/>
      <c r="Q67"/>
      <c r="R67"/>
      <c r="T67"/>
    </row>
    <row r="68" spans="1:20" x14ac:dyDescent="0.25">
      <c r="A68" s="3">
        <v>63</v>
      </c>
      <c r="B68" s="40">
        <f t="shared" si="4"/>
        <v>44593</v>
      </c>
      <c r="C68" s="41">
        <f>-'Loan-no Extra'!G72</f>
        <v>-75.5288856562522</v>
      </c>
      <c r="D68" s="12">
        <f>-C68*(Summary!$B$12+Summary!$B$13)</f>
        <v>14.53931048882855</v>
      </c>
      <c r="E68" s="12">
        <f t="shared" si="1"/>
        <v>-60.989575167423652</v>
      </c>
      <c r="F68" s="12">
        <f>-PV(Summary!$B$5/12,A68,0,E68,0)</f>
        <v>-52.112221457130168</v>
      </c>
      <c r="G68" s="12"/>
      <c r="H68" s="12">
        <f>IF(A68&lt;=Summary!$B$9,'Investment Growth'!E71,0)</f>
        <v>221.2893494806014</v>
      </c>
      <c r="I68" s="12">
        <f>-(H68*Summary!$B$17*(Summary!$B$18+Summary!$B$19))</f>
        <v>-4.2598199775015777</v>
      </c>
      <c r="J68" s="12">
        <f t="shared" si="2"/>
        <v>217.02952950309984</v>
      </c>
      <c r="K68" s="12">
        <f>-PV(Summary!$B$5/12,A68,0,J68,0)</f>
        <v>185.43973905631094</v>
      </c>
      <c r="L68"/>
      <c r="M68" s="12">
        <f t="shared" si="3"/>
        <v>133.32751759918077</v>
      </c>
      <c r="N68"/>
      <c r="O68"/>
      <c r="P68"/>
      <c r="Q68"/>
      <c r="R68"/>
      <c r="T68"/>
    </row>
    <row r="69" spans="1:20" x14ac:dyDescent="0.25">
      <c r="A69" s="3">
        <v>64</v>
      </c>
      <c r="B69" s="40">
        <f t="shared" si="4"/>
        <v>44621</v>
      </c>
      <c r="C69" s="41">
        <f>-'Loan-no Extra'!G73</f>
        <v>-73.189082469619805</v>
      </c>
      <c r="D69" s="12">
        <f>-C69*(Summary!$B$12+Summary!$B$13)</f>
        <v>14.088898375401813</v>
      </c>
      <c r="E69" s="12">
        <f t="shared" si="1"/>
        <v>-59.100184094217994</v>
      </c>
      <c r="F69" s="12">
        <f>-PV(Summary!$B$5/12,A69,0,E69,0)</f>
        <v>-50.37191142169214</v>
      </c>
      <c r="G69" s="12"/>
      <c r="H69" s="12">
        <f>IF(A69&lt;=Summary!$B$9,'Investment Growth'!E72,0)</f>
        <v>225.49687068590492</v>
      </c>
      <c r="I69" s="12">
        <f>-(H69*Summary!$B$17*(Summary!$B$18+Summary!$B$19))</f>
        <v>-4.3408147607036698</v>
      </c>
      <c r="J69" s="12">
        <f t="shared" si="2"/>
        <v>221.15605592520126</v>
      </c>
      <c r="K69" s="12">
        <f>-PV(Summary!$B$5/12,A69,0,J69,0)</f>
        <v>188.49439185630061</v>
      </c>
      <c r="L69"/>
      <c r="M69" s="12">
        <f t="shared" si="3"/>
        <v>138.12248043460846</v>
      </c>
      <c r="N69"/>
      <c r="O69"/>
      <c r="P69"/>
      <c r="Q69"/>
      <c r="R69"/>
      <c r="T69"/>
    </row>
    <row r="70" spans="1:20" x14ac:dyDescent="0.25">
      <c r="A70" s="3">
        <v>65</v>
      </c>
      <c r="B70" s="40">
        <f t="shared" si="4"/>
        <v>44652</v>
      </c>
      <c r="C70" s="41">
        <f>-'Loan-no Extra'!G74</f>
        <v>-70.83758026705425</v>
      </c>
      <c r="D70" s="12">
        <f>-C70*(Summary!$B$12+Summary!$B$13)</f>
        <v>13.636234201407943</v>
      </c>
      <c r="E70" s="12">
        <f t="shared" si="1"/>
        <v>-57.201346065646305</v>
      </c>
      <c r="F70" s="12">
        <f>-PV(Summary!$B$5/12,A70,0,E70,0)</f>
        <v>-48.631925465217918</v>
      </c>
      <c r="G70" s="12"/>
      <c r="H70" s="12">
        <f>IF(A70&lt;=Summary!$B$9,'Investment Growth'!E73,0)</f>
        <v>229.72893576490605</v>
      </c>
      <c r="I70" s="12">
        <f>-(H70*Summary!$B$17*(Summary!$B$18+Summary!$B$19))</f>
        <v>-4.4222820134744421</v>
      </c>
      <c r="J70" s="12">
        <f t="shared" si="2"/>
        <v>225.30665375143161</v>
      </c>
      <c r="K70" s="12">
        <f>-PV(Summary!$B$5/12,A70,0,J70,0)</f>
        <v>191.553121485682</v>
      </c>
      <c r="L70"/>
      <c r="M70" s="12">
        <f t="shared" si="3"/>
        <v>142.92119602046409</v>
      </c>
      <c r="N70"/>
      <c r="O70"/>
      <c r="P70"/>
      <c r="Q70"/>
      <c r="R70"/>
      <c r="T70"/>
    </row>
    <row r="71" spans="1:20" x14ac:dyDescent="0.25">
      <c r="A71" s="3">
        <v>66</v>
      </c>
      <c r="B71" s="40">
        <f t="shared" si="4"/>
        <v>44682</v>
      </c>
      <c r="C71" s="41">
        <f>-'Loan-no Extra'!G75</f>
        <v>-68.474320553475877</v>
      </c>
      <c r="D71" s="12">
        <f>-C71*(Summary!$B$12+Summary!$B$13)</f>
        <v>13.181306706544106</v>
      </c>
      <c r="E71" s="12">
        <f t="shared" ref="E71:E134" si="5">SUM(C71:D71)</f>
        <v>-55.293013846931771</v>
      </c>
      <c r="F71" s="12">
        <f>-PV(Summary!$B$5/12,A71,0,E71,0)</f>
        <v>-46.892252764951216</v>
      </c>
      <c r="G71" s="12"/>
      <c r="H71" s="12">
        <f>IF(A71&lt;=Summary!$B$9,'Investment Growth'!E74,0)</f>
        <v>233.98568789020132</v>
      </c>
      <c r="I71" s="12">
        <f>-(H71*Summary!$B$17*(Summary!$B$18+Summary!$B$19))</f>
        <v>-4.5042244918863759</v>
      </c>
      <c r="J71" s="12">
        <f t="shared" ref="J71:J134" si="6">SUM(H71:I71)</f>
        <v>229.48146339831493</v>
      </c>
      <c r="K71" s="12">
        <f>-PV(Summary!$B$5/12,A71,0,J71,0)</f>
        <v>194.61595666197911</v>
      </c>
      <c r="L71"/>
      <c r="M71" s="12">
        <f t="shared" ref="M71:M134" si="7">F71+K71</f>
        <v>147.72370389702789</v>
      </c>
      <c r="N71"/>
      <c r="O71"/>
      <c r="P71"/>
      <c r="Q71"/>
      <c r="R71"/>
      <c r="T71"/>
    </row>
    <row r="72" spans="1:20" x14ac:dyDescent="0.25">
      <c r="A72" s="3">
        <v>67</v>
      </c>
      <c r="B72" s="40">
        <f t="shared" ref="B72:B135" si="8">EDATE(B71,1)</f>
        <v>44713</v>
      </c>
      <c r="C72" s="41">
        <f>-'Loan-no Extra'!G76</f>
        <v>-66.099244541329597</v>
      </c>
      <c r="D72" s="12">
        <f>-C72*(Summary!$B$12+Summary!$B$13)</f>
        <v>12.724104574205947</v>
      </c>
      <c r="E72" s="12">
        <f t="shared" si="5"/>
        <v>-53.375139967123651</v>
      </c>
      <c r="F72" s="12">
        <f>-PV(Summary!$B$5/12,A72,0,E72,0)</f>
        <v>-45.152882500151101</v>
      </c>
      <c r="G72" s="12"/>
      <c r="H72" s="12">
        <f>IF(A72&lt;=Summary!$B$9,'Investment Growth'!E75,0)</f>
        <v>238.26727106956082</v>
      </c>
      <c r="I72" s="12">
        <f>-(H72*Summary!$B$17*(Summary!$B$18+Summary!$B$19))</f>
        <v>-4.5866449680890469</v>
      </c>
      <c r="J72" s="12">
        <f t="shared" si="6"/>
        <v>233.68062610147177</v>
      </c>
      <c r="K72" s="12">
        <f>-PV(Summary!$B$5/12,A72,0,J72,0)</f>
        <v>197.6829261603921</v>
      </c>
      <c r="L72"/>
      <c r="M72" s="12">
        <f t="shared" si="7"/>
        <v>152.53004366024101</v>
      </c>
      <c r="N72"/>
      <c r="O72"/>
      <c r="P72"/>
      <c r="Q72"/>
      <c r="R72"/>
      <c r="T72"/>
    </row>
    <row r="73" spans="1:20" x14ac:dyDescent="0.25">
      <c r="A73" s="3">
        <v>68</v>
      </c>
      <c r="B73" s="40">
        <f t="shared" si="8"/>
        <v>44743</v>
      </c>
      <c r="C73" s="41">
        <f>-'Loan-no Extra'!G77</f>
        <v>-63.712293149122601</v>
      </c>
      <c r="D73" s="12">
        <f>-C73*(Summary!$B$12+Summary!$B$13)</f>
        <v>12.2646164312061</v>
      </c>
      <c r="E73" s="12">
        <f t="shared" si="5"/>
        <v>-51.447676717916501</v>
      </c>
      <c r="F73" s="12">
        <f>-PV(Summary!$B$5/12,A73,0,E73,0)</f>
        <v>-43.413803852024799</v>
      </c>
      <c r="G73" s="12"/>
      <c r="H73" s="12">
        <f>IF(A73&lt;=Summary!$B$9,'Investment Growth'!E76,0)</f>
        <v>242.57383015079995</v>
      </c>
      <c r="I73" s="12">
        <f>-(H73*Summary!$B$17*(Summary!$B$18+Summary!$B$19))</f>
        <v>-4.669546230402899</v>
      </c>
      <c r="J73" s="12">
        <f t="shared" si="6"/>
        <v>237.90428392039706</v>
      </c>
      <c r="K73" s="12">
        <f>-PV(Summary!$B$5/12,A73,0,J73,0)</f>
        <v>200.75405881408295</v>
      </c>
      <c r="L73"/>
      <c r="M73" s="12">
        <f t="shared" si="7"/>
        <v>157.34025496205817</v>
      </c>
      <c r="N73"/>
      <c r="O73"/>
      <c r="P73"/>
      <c r="Q73"/>
      <c r="R73"/>
      <c r="T73"/>
    </row>
    <row r="74" spans="1:20" x14ac:dyDescent="0.25">
      <c r="A74" s="3">
        <v>69</v>
      </c>
      <c r="B74" s="40">
        <f t="shared" si="8"/>
        <v>44774</v>
      </c>
      <c r="C74" s="41">
        <f>-'Loan-no Extra'!G78</f>
        <v>-61.313406999954559</v>
      </c>
      <c r="D74" s="12">
        <f>-C74*(Summary!$B$12+Summary!$B$13)</f>
        <v>11.802830847491252</v>
      </c>
      <c r="E74" s="12">
        <f t="shared" si="5"/>
        <v>-49.510576152463308</v>
      </c>
      <c r="F74" s="12">
        <f>-PV(Summary!$B$5/12,A74,0,E74,0)</f>
        <v>-41.675006003660307</v>
      </c>
      <c r="G74" s="12"/>
      <c r="H74" s="12">
        <f>IF(A74&lt;=Summary!$B$9,'Investment Growth'!E77,0)</f>
        <v>246.90551082667963</v>
      </c>
      <c r="I74" s="12">
        <f>-(H74*Summary!$B$17*(Summary!$B$18+Summary!$B$19))</f>
        <v>-4.7529310834135838</v>
      </c>
      <c r="J74" s="12">
        <f t="shared" si="6"/>
        <v>242.15257974326605</v>
      </c>
      <c r="K74" s="12">
        <f>-PV(Summary!$B$5/12,A74,0,J74,0)</f>
        <v>203.82938351446248</v>
      </c>
      <c r="L74"/>
      <c r="M74" s="12">
        <f t="shared" si="7"/>
        <v>162.15437751080216</v>
      </c>
      <c r="N74"/>
      <c r="O74"/>
      <c r="P74"/>
      <c r="Q74"/>
      <c r="R74"/>
      <c r="T74"/>
    </row>
    <row r="75" spans="1:20" x14ac:dyDescent="0.25">
      <c r="A75" s="3">
        <v>70</v>
      </c>
      <c r="B75" s="40">
        <f t="shared" si="8"/>
        <v>44805</v>
      </c>
      <c r="C75" s="41">
        <f>-'Loan-no Extra'!G79</f>
        <v>-58.90252642004068</v>
      </c>
      <c r="D75" s="12">
        <f>-C75*(Summary!$B$12+Summary!$B$13)</f>
        <v>11.338736335857831</v>
      </c>
      <c r="E75" s="12">
        <f t="shared" si="5"/>
        <v>-47.563790084182848</v>
      </c>
      <c r="F75" s="12">
        <f>-PV(Summary!$B$5/12,A75,0,E75,0)</f>
        <v>-39.936478139959178</v>
      </c>
      <c r="G75" s="12"/>
      <c r="H75" s="12">
        <f>IF(A75&lt;=Summary!$B$9,'Investment Growth'!E78,0)</f>
        <v>251.26245963983524</v>
      </c>
      <c r="I75" s="12">
        <f>-(H75*Summary!$B$17*(Summary!$B$18+Summary!$B$19))</f>
        <v>-4.8368023480668283</v>
      </c>
      <c r="J75" s="12">
        <f t="shared" si="6"/>
        <v>246.4256572917684</v>
      </c>
      <c r="K75" s="12">
        <f>-PV(Summary!$B$5/12,A75,0,J75,0)</f>
        <v>206.90892921147784</v>
      </c>
      <c r="L75"/>
      <c r="M75" s="12">
        <f t="shared" si="7"/>
        <v>166.97245107151866</v>
      </c>
      <c r="N75"/>
      <c r="O75"/>
      <c r="P75"/>
      <c r="Q75"/>
      <c r="R75"/>
      <c r="T75"/>
    </row>
    <row r="76" spans="1:20" x14ac:dyDescent="0.25">
      <c r="A76" s="3">
        <v>71</v>
      </c>
      <c r="B76" s="40">
        <f t="shared" si="8"/>
        <v>44835</v>
      </c>
      <c r="C76" s="41">
        <f>-'Loan-no Extra'!G80</f>
        <v>-56.479591437227228</v>
      </c>
      <c r="D76" s="12">
        <f>-C76*(Summary!$B$12+Summary!$B$13)</f>
        <v>10.872321351666242</v>
      </c>
      <c r="E76" s="12">
        <f t="shared" si="5"/>
        <v>-45.607270085560984</v>
      </c>
      <c r="F76" s="12">
        <f>-PV(Summary!$B$5/12,A76,0,E76,0)</f>
        <v>-38.198209447569191</v>
      </c>
      <c r="G76" s="12"/>
      <c r="H76" s="12">
        <f>IF(A76&lt;=Summary!$B$9,'Investment Growth'!E79,0)</f>
        <v>255.6448239877343</v>
      </c>
      <c r="I76" s="12">
        <f>-(H76*Summary!$B$17*(Summary!$B$18+Summary!$B$19))</f>
        <v>-4.9211628617638858</v>
      </c>
      <c r="J76" s="12">
        <f t="shared" si="6"/>
        <v>250.72366112597041</v>
      </c>
      <c r="K76" s="12">
        <f>-PV(Summary!$B$5/12,A76,0,J76,0)</f>
        <v>209.99272491390067</v>
      </c>
      <c r="L76"/>
      <c r="M76" s="12">
        <f t="shared" si="7"/>
        <v>171.79451546633149</v>
      </c>
      <c r="N76"/>
      <c r="O76"/>
      <c r="P76"/>
      <c r="Q76"/>
      <c r="R76"/>
      <c r="T76"/>
    </row>
    <row r="77" spans="1:20" x14ac:dyDescent="0.25">
      <c r="A77" s="3">
        <v>72</v>
      </c>
      <c r="B77" s="40">
        <f t="shared" si="8"/>
        <v>44866</v>
      </c>
      <c r="C77" s="41">
        <f>-'Loan-no Extra'!G81</f>
        <v>-54.044541779499717</v>
      </c>
      <c r="D77" s="12">
        <f>-C77*(Summary!$B$12+Summary!$B$13)</f>
        <v>10.403574292553696</v>
      </c>
      <c r="E77" s="12">
        <f t="shared" si="5"/>
        <v>-43.640967486946025</v>
      </c>
      <c r="F77" s="12">
        <f>-PV(Summary!$B$5/12,A77,0,E77,0)</f>
        <v>-36.460189114817148</v>
      </c>
      <c r="G77" s="12"/>
      <c r="H77" s="12">
        <f>IF(A77&lt;=Summary!$B$9,'Investment Growth'!E80,0)</f>
        <v>260.05275212766276</v>
      </c>
      <c r="I77" s="12">
        <f>-(H77*Summary!$B$17*(Summary!$B$18+Summary!$B$19))</f>
        <v>-5.0060154784575088</v>
      </c>
      <c r="J77" s="12">
        <f t="shared" si="6"/>
        <v>255.04673664920526</v>
      </c>
      <c r="K77" s="12">
        <f>-PV(Summary!$B$5/12,A77,0,J77,0)</f>
        <v>213.08079968961596</v>
      </c>
      <c r="L77"/>
      <c r="M77" s="12">
        <f t="shared" si="7"/>
        <v>176.6206105747988</v>
      </c>
      <c r="N77"/>
      <c r="O77"/>
      <c r="P77"/>
      <c r="Q77"/>
      <c r="R77"/>
      <c r="T77"/>
    </row>
    <row r="78" spans="1:20" x14ac:dyDescent="0.25">
      <c r="A78" s="3">
        <v>73</v>
      </c>
      <c r="B78" s="40">
        <f t="shared" si="8"/>
        <v>44896</v>
      </c>
      <c r="C78" s="41">
        <f>-'Loan-no Extra'!G82</f>
        <v>-51.597316873483564</v>
      </c>
      <c r="D78" s="12">
        <f>-C78*(Summary!$B$12+Summary!$B$13)</f>
        <v>9.9324834981455865</v>
      </c>
      <c r="E78" s="12">
        <f t="shared" si="5"/>
        <v>-41.664833375337977</v>
      </c>
      <c r="F78" s="12">
        <f>-PV(Summary!$B$5/12,A78,0,E78,0)</f>
        <v>-34.722406331641572</v>
      </c>
      <c r="G78" s="12"/>
      <c r="H78" s="12">
        <f>IF(A78&lt;=Summary!$B$9,'Investment Growth'!E81,0)</f>
        <v>264.48639318174077</v>
      </c>
      <c r="I78" s="12">
        <f>-(H78*Summary!$B$17*(Summary!$B$18+Summary!$B$19))</f>
        <v>-5.0913630687485103</v>
      </c>
      <c r="J78" s="12">
        <f t="shared" si="6"/>
        <v>259.39503011299223</v>
      </c>
      <c r="K78" s="12">
        <f>-PV(Summary!$B$5/12,A78,0,J78,0)</f>
        <v>216.17318266591187</v>
      </c>
      <c r="L78"/>
      <c r="M78" s="12">
        <f t="shared" si="7"/>
        <v>181.4507763342703</v>
      </c>
      <c r="N78"/>
      <c r="O78"/>
      <c r="P78"/>
      <c r="Q78"/>
      <c r="R78"/>
      <c r="T78"/>
    </row>
    <row r="79" spans="1:20" x14ac:dyDescent="0.25">
      <c r="A79" s="3">
        <v>74</v>
      </c>
      <c r="B79" s="40">
        <f t="shared" si="8"/>
        <v>44927</v>
      </c>
      <c r="C79" s="41">
        <f>-'Loan-no Extra'!G83</f>
        <v>-49.137855842937327</v>
      </c>
      <c r="D79" s="12">
        <f>-C79*(Summary!$B$12+Summary!$B$13)</f>
        <v>9.4590372497654354</v>
      </c>
      <c r="E79" s="12">
        <f t="shared" si="5"/>
        <v>-39.67881859317189</v>
      </c>
      <c r="F79" s="12">
        <f>-PV(Summary!$B$5/12,A79,0,E79,0)</f>
        <v>-32.984850289525539</v>
      </c>
      <c r="G79" s="12"/>
      <c r="H79" s="12">
        <f>IF(A79&lt;=Summary!$B$9,'Investment Growth'!E82,0)</f>
        <v>268.94589714196758</v>
      </c>
      <c r="I79" s="12">
        <f>-(H79*Summary!$B$17*(Summary!$B$18+Summary!$B$19))</f>
        <v>-5.1772085199828766</v>
      </c>
      <c r="J79" s="12">
        <f t="shared" si="6"/>
        <v>263.76868862198472</v>
      </c>
      <c r="K79" s="12">
        <f>-PV(Summary!$B$5/12,A79,0,J79,0)</f>
        <v>219.26990302977021</v>
      </c>
      <c r="L79"/>
      <c r="M79" s="12">
        <f t="shared" si="7"/>
        <v>186.28505274024468</v>
      </c>
      <c r="N79"/>
      <c r="O79"/>
      <c r="P79"/>
      <c r="Q79"/>
      <c r="R79"/>
      <c r="T79"/>
    </row>
    <row r="80" spans="1:20" x14ac:dyDescent="0.25">
      <c r="A80" s="3">
        <v>75</v>
      </c>
      <c r="B80" s="40">
        <f t="shared" si="8"/>
        <v>44958</v>
      </c>
      <c r="C80" s="41">
        <f>-'Loan-no Extra'!G84</f>
        <v>-46.666097507238355</v>
      </c>
      <c r="D80" s="12">
        <f>-C80*(Summary!$B$12+Summary!$B$13)</f>
        <v>8.9832237701433844</v>
      </c>
      <c r="E80" s="12">
        <f t="shared" si="5"/>
        <v>-37.682873737094972</v>
      </c>
      <c r="F80" s="12">
        <f>-PV(Summary!$B$5/12,A80,0,E80,0)</f>
        <v>-31.247510181429391</v>
      </c>
      <c r="G80" s="12"/>
      <c r="H80" s="12">
        <f>IF(A80&lt;=Summary!$B$9,'Investment Growth'!E83,0)</f>
        <v>273.43141487529573</v>
      </c>
      <c r="I80" s="12">
        <f>-(H80*Summary!$B$17*(Summary!$B$18+Summary!$B$19))</f>
        <v>-5.2635547363494437</v>
      </c>
      <c r="J80" s="12">
        <f t="shared" si="6"/>
        <v>268.16786013894631</v>
      </c>
      <c r="K80" s="12">
        <f>-PV(Summary!$B$5/12,A80,0,J80,0)</f>
        <v>222.37099002815734</v>
      </c>
      <c r="L80"/>
      <c r="M80" s="12">
        <f t="shared" si="7"/>
        <v>191.12347984672795</v>
      </c>
      <c r="N80"/>
      <c r="O80"/>
      <c r="P80"/>
      <c r="Q80"/>
      <c r="R80"/>
      <c r="T80"/>
    </row>
    <row r="81" spans="1:20" x14ac:dyDescent="0.25">
      <c r="A81" s="3">
        <v>76</v>
      </c>
      <c r="B81" s="40">
        <f t="shared" si="8"/>
        <v>44986</v>
      </c>
      <c r="C81" s="41">
        <f>-'Loan-no Extra'!G85</f>
        <v>-44.181980379860896</v>
      </c>
      <c r="D81" s="12">
        <f>-C81*(Summary!$B$12+Summary!$B$13)</f>
        <v>8.5050312231232219</v>
      </c>
      <c r="E81" s="12">
        <f t="shared" si="5"/>
        <v>-35.676949156737678</v>
      </c>
      <c r="F81" s="12">
        <f>-PV(Summary!$B$5/12,A81,0,E81,0)</f>
        <v>-29.510375201723551</v>
      </c>
      <c r="G81" s="12"/>
      <c r="H81" s="12">
        <f>IF(A81&lt;=Summary!$B$9,'Investment Growth'!E84,0)</f>
        <v>277.94309812873496</v>
      </c>
      <c r="I81" s="12">
        <f>-(H81*Summary!$B$17*(Summary!$B$18+Summary!$B$19))</f>
        <v>-5.3504046389781479</v>
      </c>
      <c r="J81" s="12">
        <f t="shared" si="6"/>
        <v>272.59269348975681</v>
      </c>
      <c r="K81" s="12">
        <f>-PV(Summary!$B$5/12,A81,0,J81,0)</f>
        <v>225.47647296831602</v>
      </c>
      <c r="L81"/>
      <c r="M81" s="12">
        <f t="shared" si="7"/>
        <v>195.96609776659247</v>
      </c>
      <c r="N81"/>
      <c r="O81"/>
      <c r="P81"/>
      <c r="Q81"/>
      <c r="R81"/>
      <c r="T81"/>
    </row>
    <row r="82" spans="1:20" x14ac:dyDescent="0.25">
      <c r="A82" s="3">
        <v>77</v>
      </c>
      <c r="B82" s="40">
        <f t="shared" si="8"/>
        <v>45017</v>
      </c>
      <c r="C82" s="41">
        <f>-'Loan-no Extra'!G86</f>
        <v>-41.685442666846548</v>
      </c>
      <c r="D82" s="12">
        <f>-C82*(Summary!$B$12+Summary!$B$13)</f>
        <v>8.0244477133679606</v>
      </c>
      <c r="E82" s="12">
        <f t="shared" si="5"/>
        <v>-33.660994953478586</v>
      </c>
      <c r="F82" s="12">
        <f>-PV(Summary!$B$5/12,A82,0,E82,0)</f>
        <v>-27.77343454612129</v>
      </c>
      <c r="G82" s="12"/>
      <c r="H82" s="12">
        <f>IF(A82&lt;=Summary!$B$9,'Investment Growth'!E85,0)</f>
        <v>282.48109953448591</v>
      </c>
      <c r="I82" s="12">
        <f>-(H82*Summary!$B$17*(Summary!$B$18+Summary!$B$19))</f>
        <v>-5.4377611660388538</v>
      </c>
      <c r="J82" s="12">
        <f t="shared" si="6"/>
        <v>277.04333836844705</v>
      </c>
      <c r="K82" s="12">
        <f>-PV(Summary!$B$5/12,A82,0,J82,0)</f>
        <v>228.58638121805842</v>
      </c>
      <c r="L82"/>
      <c r="M82" s="12">
        <f t="shared" si="7"/>
        <v>200.81294667193714</v>
      </c>
      <c r="N82"/>
      <c r="O82"/>
      <c r="P82"/>
      <c r="Q82"/>
      <c r="R82"/>
      <c r="T82"/>
    </row>
    <row r="83" spans="1:20" x14ac:dyDescent="0.25">
      <c r="A83" s="3">
        <v>78</v>
      </c>
      <c r="B83" s="40">
        <f t="shared" si="8"/>
        <v>45047</v>
      </c>
      <c r="C83" s="41">
        <f>-'Loan-no Extra'!G87</f>
        <v>-39.176422265267128</v>
      </c>
      <c r="D83" s="12">
        <f>-C83*(Summary!$B$12+Summary!$B$13)</f>
        <v>7.5414612860639219</v>
      </c>
      <c r="E83" s="12">
        <f t="shared" si="5"/>
        <v>-31.634960979203207</v>
      </c>
      <c r="F83" s="12">
        <f>-PV(Summary!$B$5/12,A83,0,E83,0)</f>
        <v>-26.036677411611588</v>
      </c>
      <c r="G83" s="12"/>
      <c r="H83" s="12">
        <f>IF(A83&lt;=Summary!$B$9,'Investment Growth'!E86,0)</f>
        <v>287.04557261510377</v>
      </c>
      <c r="I83" s="12">
        <f>-(H83*Summary!$B$17*(Summary!$B$18+Summary!$B$19))</f>
        <v>-5.5256272728407474</v>
      </c>
      <c r="J83" s="12">
        <f t="shared" si="6"/>
        <v>281.51994534226304</v>
      </c>
      <c r="K83" s="12">
        <f>-PV(Summary!$B$5/12,A83,0,J83,0)</f>
        <v>231.70074420605928</v>
      </c>
      <c r="L83"/>
      <c r="M83" s="12">
        <f t="shared" si="7"/>
        <v>205.66406679444771</v>
      </c>
      <c r="N83"/>
      <c r="O83"/>
      <c r="P83"/>
      <c r="Q83"/>
      <c r="R83"/>
      <c r="T83"/>
    </row>
    <row r="84" spans="1:20" x14ac:dyDescent="0.25">
      <c r="A84" s="3">
        <v>79</v>
      </c>
      <c r="B84" s="40">
        <f t="shared" si="8"/>
        <v>45078</v>
      </c>
      <c r="C84" s="41">
        <f>-'Loan-no Extra'!G88</f>
        <v>-36.65485676167981</v>
      </c>
      <c r="D84" s="12">
        <f>-C84*(Summary!$B$12+Summary!$B$13)</f>
        <v>7.0560599266233632</v>
      </c>
      <c r="E84" s="12">
        <f t="shared" si="5"/>
        <v>-29.598796835056447</v>
      </c>
      <c r="F84" s="12">
        <f>-PV(Summary!$B$5/12,A84,0,E84,0)</f>
        <v>-24.300092996391847</v>
      </c>
      <c r="G84" s="12"/>
      <c r="H84" s="12">
        <f>IF(A84&lt;=Summary!$B$9,'Investment Growth'!E87,0)</f>
        <v>291.63667178869184</v>
      </c>
      <c r="I84" s="12">
        <f>-(H84*Summary!$B$17*(Summary!$B$18+Summary!$B$19))</f>
        <v>-5.6140059319323186</v>
      </c>
      <c r="J84" s="12">
        <f t="shared" si="6"/>
        <v>286.02266585675955</v>
      </c>
      <c r="K84" s="12">
        <f>-PV(Summary!$B$5/12,A84,0,J84,0)</f>
        <v>234.81959142214953</v>
      </c>
      <c r="L84"/>
      <c r="M84" s="12">
        <f t="shared" si="7"/>
        <v>210.51949842575769</v>
      </c>
      <c r="N84"/>
      <c r="O84"/>
      <c r="P84"/>
      <c r="Q84"/>
      <c r="R84"/>
      <c r="T84"/>
    </row>
    <row r="85" spans="1:20" x14ac:dyDescent="0.25">
      <c r="A85" s="3">
        <v>80</v>
      </c>
      <c r="B85" s="40">
        <f t="shared" si="8"/>
        <v>45108</v>
      </c>
      <c r="C85" s="41">
        <f>-'Loan-no Extra'!G89</f>
        <v>-34.120683430574559</v>
      </c>
      <c r="D85" s="12">
        <f>-C85*(Summary!$B$12+Summary!$B$13)</f>
        <v>6.5682315603856027</v>
      </c>
      <c r="E85" s="12">
        <f t="shared" si="5"/>
        <v>-27.552451870188957</v>
      </c>
      <c r="F85" s="12">
        <f>-PV(Summary!$B$5/12,A85,0,E85,0)</f>
        <v>-22.563670499800789</v>
      </c>
      <c r="G85" s="12"/>
      <c r="H85" s="12">
        <f>IF(A85&lt;=Summary!$B$9,'Investment Growth'!E88,0)</f>
        <v>296.25455237412592</v>
      </c>
      <c r="I85" s="12">
        <f>-(H85*Summary!$B$17*(Summary!$B$18+Summary!$B$19))</f>
        <v>-5.7029001332019247</v>
      </c>
      <c r="J85" s="12">
        <f t="shared" si="6"/>
        <v>290.551652240924</v>
      </c>
      <c r="K85" s="12">
        <f>-PV(Summary!$B$5/12,A85,0,J85,0)</f>
        <v>237.94295241761193</v>
      </c>
      <c r="L85"/>
      <c r="M85" s="12">
        <f t="shared" si="7"/>
        <v>215.37928191781114</v>
      </c>
      <c r="N85"/>
      <c r="O85"/>
      <c r="P85"/>
      <c r="Q85"/>
      <c r="R85"/>
      <c r="T85"/>
    </row>
    <row r="86" spans="1:20" x14ac:dyDescent="0.25">
      <c r="A86" s="3">
        <v>81</v>
      </c>
      <c r="B86" s="40">
        <f t="shared" si="8"/>
        <v>45139</v>
      </c>
      <c r="C86" s="41">
        <f>-'Loan-no Extra'!G90</f>
        <v>-31.573839232813782</v>
      </c>
      <c r="D86" s="12">
        <f>-C86*(Summary!$B$12+Summary!$B$13)</f>
        <v>6.0779640523166529</v>
      </c>
      <c r="E86" s="12">
        <f t="shared" si="5"/>
        <v>-25.49587518049713</v>
      </c>
      <c r="F86" s="12">
        <f>-PV(Summary!$B$5/12,A86,0,E86,0)</f>
        <v>-20.827399122251265</v>
      </c>
      <c r="G86" s="12"/>
      <c r="H86" s="12">
        <f>IF(A86&lt;=Summary!$B$9,'Investment Growth'!E89,0)</f>
        <v>300.8993705963083</v>
      </c>
      <c r="I86" s="12">
        <f>-(H86*Summary!$B$17*(Summary!$B$18+Summary!$B$19))</f>
        <v>-5.7923128839789353</v>
      </c>
      <c r="J86" s="12">
        <f t="shared" si="6"/>
        <v>295.10705771232938</v>
      </c>
      <c r="K86" s="12">
        <f>-PV(Summary!$B$5/12,A86,0,J86,0)</f>
        <v>241.07085680547635</v>
      </c>
      <c r="L86"/>
      <c r="M86" s="12">
        <f t="shared" si="7"/>
        <v>220.24345768322507</v>
      </c>
      <c r="N86"/>
      <c r="O86"/>
      <c r="P86"/>
      <c r="Q86"/>
      <c r="R86"/>
      <c r="T86"/>
    </row>
    <row r="87" spans="1:20" x14ac:dyDescent="0.25">
      <c r="A87" s="3">
        <v>82</v>
      </c>
      <c r="B87" s="40">
        <f t="shared" si="8"/>
        <v>45170</v>
      </c>
      <c r="C87" s="41">
        <f>-'Loan-no Extra'!G91</f>
        <v>-29.014260814064198</v>
      </c>
      <c r="D87" s="12">
        <f>-C87*(Summary!$B$12+Summary!$B$13)</f>
        <v>5.5852452067073584</v>
      </c>
      <c r="E87" s="12">
        <f t="shared" si="5"/>
        <v>-23.429015607356838</v>
      </c>
      <c r="F87" s="12">
        <f>-PV(Summary!$B$5/12,A87,0,E87,0)</f>
        <v>-19.091268065163042</v>
      </c>
      <c r="G87" s="12"/>
      <c r="H87" s="12">
        <f>IF(A87&lt;=Summary!$B$9,'Investment Growth'!E90,0)</f>
        <v>305.57128359145344</v>
      </c>
      <c r="I87" s="12">
        <f>-(H87*Summary!$B$17*(Summary!$B$18+Summary!$B$19))</f>
        <v>-5.8822472091354792</v>
      </c>
      <c r="J87" s="12">
        <f t="shared" si="6"/>
        <v>299.68903638231797</v>
      </c>
      <c r="K87" s="12">
        <f>-PV(Summary!$B$5/12,A87,0,J87,0)</f>
        <v>244.20333426081578</v>
      </c>
      <c r="L87"/>
      <c r="M87" s="12">
        <f t="shared" si="7"/>
        <v>225.11206619565274</v>
      </c>
      <c r="N87"/>
      <c r="O87"/>
      <c r="P87"/>
      <c r="Q87"/>
      <c r="R87"/>
      <c r="T87"/>
    </row>
    <row r="88" spans="1:20" x14ac:dyDescent="0.25">
      <c r="A88" s="3">
        <v>83</v>
      </c>
      <c r="B88" s="40">
        <f t="shared" si="8"/>
        <v>45200</v>
      </c>
      <c r="C88" s="41">
        <f>-'Loan-no Extra'!G92</f>
        <v>-26.441884503220869</v>
      </c>
      <c r="D88" s="12">
        <f>-C88*(Summary!$B$12+Summary!$B$13)</f>
        <v>5.0900627668700178</v>
      </c>
      <c r="E88" s="12">
        <f t="shared" si="5"/>
        <v>-21.35182173635085</v>
      </c>
      <c r="F88" s="12">
        <f>-PV(Summary!$B$5/12,A88,0,E88,0)</f>
        <v>-17.355266530895722</v>
      </c>
      <c r="G88" s="12"/>
      <c r="H88" s="12">
        <f>IF(A88&lt;=Summary!$B$9,'Investment Growth'!E91,0)</f>
        <v>310.27044941240359</v>
      </c>
      <c r="I88" s="12">
        <f>-(H88*Summary!$B$17*(Summary!$B$18+Summary!$B$19))</f>
        <v>-5.9727061511887696</v>
      </c>
      <c r="J88" s="12">
        <f t="shared" si="6"/>
        <v>304.2977432612148</v>
      </c>
      <c r="K88" s="12">
        <f>-PV(Summary!$B$5/12,A88,0,J88,0)</f>
        <v>247.34041452104418</v>
      </c>
      <c r="L88"/>
      <c r="M88" s="12">
        <f t="shared" si="7"/>
        <v>229.98514799014845</v>
      </c>
      <c r="N88"/>
      <c r="O88"/>
      <c r="P88"/>
      <c r="Q88"/>
      <c r="R88"/>
      <c r="T88"/>
    </row>
    <row r="89" spans="1:20" x14ac:dyDescent="0.25">
      <c r="A89" s="3">
        <v>84</v>
      </c>
      <c r="B89" s="40">
        <f t="shared" si="8"/>
        <v>45231</v>
      </c>
      <c r="C89" s="41">
        <f>-'Loan-no Extra'!G93</f>
        <v>-23.856646310823322</v>
      </c>
      <c r="D89" s="12">
        <f>-C89*(Summary!$B$12+Summary!$B$13)</f>
        <v>4.5924044148334895</v>
      </c>
      <c r="E89" s="12">
        <f t="shared" si="5"/>
        <v>-19.264241895989834</v>
      </c>
      <c r="F89" s="12">
        <f>-PV(Summary!$B$5/12,A89,0,E89,0)</f>
        <v>-15.619383722681507</v>
      </c>
      <c r="G89" s="12"/>
      <c r="H89" s="12">
        <f>IF(A89&lt;=Summary!$B$9,'Investment Growth'!E92,0)</f>
        <v>314.99702703397594</v>
      </c>
      <c r="I89" s="12">
        <f>-(H89*Summary!$B$17*(Summary!$B$18+Summary!$B$19))</f>
        <v>-6.0636927704040371</v>
      </c>
      <c r="J89" s="12">
        <f t="shared" si="6"/>
        <v>308.93333426357191</v>
      </c>
      <c r="K89" s="12">
        <f>-PV(Summary!$B$5/12,A89,0,J89,0)</f>
        <v>250.48212738621368</v>
      </c>
      <c r="L89"/>
      <c r="M89" s="12">
        <f t="shared" si="7"/>
        <v>234.86274366353217</v>
      </c>
      <c r="N89"/>
      <c r="O89"/>
      <c r="P89"/>
      <c r="Q89"/>
      <c r="R89"/>
      <c r="T89"/>
    </row>
    <row r="90" spans="1:20" x14ac:dyDescent="0.25">
      <c r="A90" s="3">
        <v>85</v>
      </c>
      <c r="B90" s="40">
        <f t="shared" si="8"/>
        <v>45261</v>
      </c>
      <c r="C90" s="41">
        <f>-'Loan-no Extra'!G94</f>
        <v>-21.258481927463787</v>
      </c>
      <c r="D90" s="12">
        <f>-C90*(Summary!$B$12+Summary!$B$13)</f>
        <v>4.0922577710367793</v>
      </c>
      <c r="E90" s="12">
        <f t="shared" si="5"/>
        <v>-17.166224156427006</v>
      </c>
      <c r="F90" s="12">
        <f>-PV(Summary!$B$5/12,A90,0,E90,0)</f>
        <v>-13.883608844558085</v>
      </c>
      <c r="G90" s="12"/>
      <c r="H90" s="12">
        <f>IF(A90&lt;=Summary!$B$9,'Investment Growth'!E93,0)</f>
        <v>319.75117635834079</v>
      </c>
      <c r="I90" s="12">
        <f>-(H90*Summary!$B$17*(Summary!$B$18+Summary!$B$19))</f>
        <v>-6.155210144898061</v>
      </c>
      <c r="J90" s="12">
        <f t="shared" si="6"/>
        <v>313.59596621344275</v>
      </c>
      <c r="K90" s="12">
        <f>-PV(Summary!$B$5/12,A90,0,J90,0)</f>
        <v>253.6285027193135</v>
      </c>
      <c r="L90"/>
      <c r="M90" s="12">
        <f t="shared" si="7"/>
        <v>239.74489387475541</v>
      </c>
      <c r="N90"/>
      <c r="O90"/>
      <c r="P90"/>
      <c r="Q90"/>
      <c r="R90"/>
      <c r="T90"/>
    </row>
    <row r="91" spans="1:20" x14ac:dyDescent="0.25">
      <c r="A91" s="3">
        <v>86</v>
      </c>
      <c r="B91" s="40">
        <f t="shared" si="8"/>
        <v>45292</v>
      </c>
      <c r="C91" s="41">
        <f>-'Loan-no Extra'!G95</f>
        <v>-18.647326722187454</v>
      </c>
      <c r="D91" s="12">
        <f>-C91*(Summary!$B$12+Summary!$B$13)</f>
        <v>3.5896103940210851</v>
      </c>
      <c r="E91" s="12">
        <f t="shared" si="5"/>
        <v>-15.05771632816637</v>
      </c>
      <c r="F91" s="12">
        <f>-PV(Summary!$B$5/12,A91,0,E91,0)</f>
        <v>-12.147931101301513</v>
      </c>
      <c r="G91" s="12"/>
      <c r="H91" s="12">
        <f>IF(A91&lt;=Summary!$B$9,'Investment Growth'!E94,0)</f>
        <v>324.53305822043114</v>
      </c>
      <c r="I91" s="12">
        <f>-(H91*Summary!$B$17*(Summary!$B$18+Summary!$B$19))</f>
        <v>-6.2472613707432991</v>
      </c>
      <c r="J91" s="12">
        <f t="shared" si="6"/>
        <v>318.28579684968787</v>
      </c>
      <c r="K91" s="12">
        <f>-PV(Summary!$B$5/12,A91,0,J91,0)</f>
        <v>256.77957044656961</v>
      </c>
      <c r="L91"/>
      <c r="M91" s="12">
        <f t="shared" si="7"/>
        <v>244.6316393452681</v>
      </c>
      <c r="N91"/>
      <c r="O91"/>
      <c r="P91"/>
      <c r="Q91"/>
      <c r="R91"/>
      <c r="T91"/>
    </row>
    <row r="92" spans="1:20" x14ac:dyDescent="0.25">
      <c r="A92" s="3">
        <v>87</v>
      </c>
      <c r="B92" s="40">
        <f t="shared" si="8"/>
        <v>45323</v>
      </c>
      <c r="C92" s="41">
        <f>-'Loan-no Extra'!G96</f>
        <v>-16.023115740884741</v>
      </c>
      <c r="D92" s="12">
        <f>-C92*(Summary!$B$12+Summary!$B$13)</f>
        <v>3.0844497801203126</v>
      </c>
      <c r="E92" s="12">
        <f t="shared" si="5"/>
        <v>-12.938665960764428</v>
      </c>
      <c r="F92" s="12">
        <f>-PV(Summary!$B$5/12,A92,0,E92,0)</f>
        <v>-10.412339698359013</v>
      </c>
      <c r="G92" s="12"/>
      <c r="H92" s="12">
        <f>IF(A92&lt;=Summary!$B$9,'Investment Growth'!E95,0)</f>
        <v>329.34283439338367</v>
      </c>
      <c r="I92" s="12">
        <f>-(H92*Summary!$B$17*(Summary!$B$18+Summary!$B$19))</f>
        <v>-6.3398495620726356</v>
      </c>
      <c r="J92" s="12">
        <f t="shared" si="6"/>
        <v>323.00298483131104</v>
      </c>
      <c r="K92" s="12">
        <f>-PV(Summary!$B$5/12,A92,0,J92,0)</f>
        <v>259.93536055774427</v>
      </c>
      <c r="L92"/>
      <c r="M92" s="12">
        <f t="shared" si="7"/>
        <v>249.52302085938527</v>
      </c>
      <c r="N92"/>
      <c r="O92"/>
      <c r="P92"/>
      <c r="Q92"/>
      <c r="R92"/>
      <c r="T92"/>
    </row>
    <row r="93" spans="1:20" x14ac:dyDescent="0.25">
      <c r="A93" s="3">
        <v>88</v>
      </c>
      <c r="B93" s="40">
        <f t="shared" si="8"/>
        <v>45352</v>
      </c>
      <c r="C93" s="41">
        <f>-'Loan-no Extra'!G97</f>
        <v>-13.385783704675514</v>
      </c>
      <c r="D93" s="12">
        <f>-C93*(Summary!$B$12+Summary!$B$13)</f>
        <v>2.5767633631500364</v>
      </c>
      <c r="E93" s="12">
        <f t="shared" si="5"/>
        <v>-10.809020341525478</v>
      </c>
      <c r="F93" s="12">
        <f>-PV(Summary!$B$5/12,A93,0,E93,0)</f>
        <v>-8.6768238417819088</v>
      </c>
      <c r="G93" s="5"/>
      <c r="H93" s="12">
        <f>IF(A93&lt;=Summary!$B$9,'Investment Growth'!E96,0)</f>
        <v>334.18066759401171</v>
      </c>
      <c r="I93" s="12">
        <f>-(H93*Summary!$B$17*(Summary!$B$18+Summary!$B$19))</f>
        <v>-6.4329778511847255</v>
      </c>
      <c r="J93" s="12">
        <f t="shared" si="6"/>
        <v>327.74768974282699</v>
      </c>
      <c r="K93" s="12">
        <f>-PV(Summary!$B$5/12,A93,0,J93,0)</f>
        <v>263.09590310643767</v>
      </c>
      <c r="L93"/>
      <c r="M93" s="12">
        <f t="shared" si="7"/>
        <v>254.41907926465578</v>
      </c>
      <c r="N93"/>
      <c r="O93"/>
      <c r="P93"/>
      <c r="Q93"/>
      <c r="R93"/>
      <c r="T93"/>
    </row>
    <row r="94" spans="1:20" x14ac:dyDescent="0.25">
      <c r="A94" s="3">
        <v>89</v>
      </c>
      <c r="B94" s="40">
        <f t="shared" si="8"/>
        <v>45383</v>
      </c>
      <c r="C94" s="41">
        <f>-'Loan-no Extra'!G98</f>
        <v>-10.735265008285241</v>
      </c>
      <c r="D94" s="12">
        <f>-C94*(Summary!$B$12+Summary!$B$13)</f>
        <v>2.0665385140949089</v>
      </c>
      <c r="E94" s="12">
        <f t="shared" si="5"/>
        <v>-8.6687264941903326</v>
      </c>
      <c r="F94" s="12">
        <f>-PV(Summary!$B$5/12,A94,0,E94,0)</f>
        <v>-6.9413727381584422</v>
      </c>
      <c r="G94" s="5"/>
      <c r="H94" s="12">
        <f>IF(A94&lt;=Summary!$B$9,'Investment Growth'!E97,0)</f>
        <v>339.04672148831014</v>
      </c>
      <c r="I94" s="12">
        <f>-(H94*Summary!$B$17*(Summary!$B$18+Summary!$B$19))</f>
        <v>-6.5266493886499708</v>
      </c>
      <c r="J94" s="12">
        <f t="shared" si="6"/>
        <v>332.52007209966018</v>
      </c>
      <c r="K94" s="12">
        <f>-PV(Summary!$B$5/12,A94,0,J94,0)</f>
        <v>266.26122821038939</v>
      </c>
      <c r="L94"/>
      <c r="M94" s="12">
        <f t="shared" si="7"/>
        <v>259.31985547223093</v>
      </c>
      <c r="N94"/>
      <c r="O94"/>
      <c r="P94"/>
      <c r="Q94"/>
      <c r="R94"/>
      <c r="T94"/>
    </row>
    <row r="95" spans="1:20" x14ac:dyDescent="0.25">
      <c r="A95" s="3">
        <v>90</v>
      </c>
      <c r="B95" s="40">
        <f t="shared" si="8"/>
        <v>45413</v>
      </c>
      <c r="C95" s="41">
        <f>-'Loan-no Extra'!G99</f>
        <v>-8.0714937184130164</v>
      </c>
      <c r="D95" s="12">
        <f>-C95*(Summary!$B$12+Summary!$B$13)</f>
        <v>1.5537625407945057</v>
      </c>
      <c r="E95" s="12">
        <f t="shared" si="5"/>
        <v>-6.5177311776185105</v>
      </c>
      <c r="F95" s="12">
        <f>-PV(Summary!$B$5/12,A95,0,E95,0)</f>
        <v>-5.2059755945466781</v>
      </c>
      <c r="G95" s="5"/>
      <c r="H95" s="12">
        <f>IF(A95&lt;=Summary!$B$9,'Investment Growth'!E98,0)</f>
        <v>343.94116069699191</v>
      </c>
      <c r="I95" s="12">
        <f>-(H95*Summary!$B$17*(Summary!$B$18+Summary!$B$19))</f>
        <v>-6.6208673434170953</v>
      </c>
      <c r="J95" s="12">
        <f t="shared" si="6"/>
        <v>337.32029335357481</v>
      </c>
      <c r="K95" s="12">
        <f>-PV(Summary!$B$5/12,A95,0,J95,0)</f>
        <v>269.43136605178069</v>
      </c>
      <c r="L95"/>
      <c r="M95" s="12">
        <f t="shared" si="7"/>
        <v>264.22539045723403</v>
      </c>
      <c r="N95"/>
      <c r="O95"/>
      <c r="P95"/>
      <c r="Q95"/>
      <c r="R95"/>
      <c r="T95"/>
    </row>
    <row r="96" spans="1:20" x14ac:dyDescent="0.25">
      <c r="A96" s="3">
        <v>91</v>
      </c>
      <c r="B96" s="40">
        <f t="shared" si="8"/>
        <v>45444</v>
      </c>
      <c r="C96" s="41">
        <f>-'Loan-no Extra'!G100</f>
        <v>-5.3944035720914307</v>
      </c>
      <c r="D96" s="12">
        <f>-C96*(Summary!$B$12+Summary!$B$13)</f>
        <v>1.0384226876276004</v>
      </c>
      <c r="E96" s="12">
        <f t="shared" si="5"/>
        <v>-4.3559808844638308</v>
      </c>
      <c r="F96" s="12">
        <f>-PV(Summary!$B$5/12,A96,0,E96,0)</f>
        <v>-3.4706216184073706</v>
      </c>
      <c r="G96" s="5"/>
      <c r="H96" s="12">
        <f>IF(A96&lt;=Summary!$B$9,'Investment Growth'!E99,0)</f>
        <v>348.86415080105775</v>
      </c>
      <c r="I96" s="12">
        <f>-(H96*Summary!$B$17*(Summary!$B$18+Summary!$B$19))</f>
        <v>-6.7156349029203621</v>
      </c>
      <c r="J96" s="12">
        <f t="shared" si="6"/>
        <v>342.14851589813736</v>
      </c>
      <c r="K96" s="12">
        <f>-PV(Summary!$B$5/12,A96,0,J96,0)</f>
        <v>272.60634687753839</v>
      </c>
      <c r="L96"/>
      <c r="M96" s="12">
        <f t="shared" si="7"/>
        <v>269.13572525913099</v>
      </c>
      <c r="N96"/>
      <c r="O96"/>
      <c r="P96"/>
      <c r="Q96"/>
      <c r="R96"/>
      <c r="T96"/>
    </row>
    <row r="97" spans="1:20" x14ac:dyDescent="0.25">
      <c r="A97" s="3">
        <v>92</v>
      </c>
      <c r="B97" s="40">
        <f t="shared" si="8"/>
        <v>45474</v>
      </c>
      <c r="C97" s="41">
        <f>-'Loan-no Extra'!G101</f>
        <v>-2.7039279750382361</v>
      </c>
      <c r="D97" s="12">
        <f>-C97*(Summary!$B$12+Summary!$B$13)</f>
        <v>0.52050613519486044</v>
      </c>
      <c r="E97" s="12">
        <f t="shared" si="5"/>
        <v>-2.1834218398433758</v>
      </c>
      <c r="F97" s="12">
        <f>-PV(Summary!$B$5/12,A97,0,E97,0)</f>
        <v>-1.735300017536838</v>
      </c>
      <c r="G97" s="5"/>
      <c r="H97" s="12">
        <f>IF(A97&lt;=Summary!$B$9,'Investment Growth'!E100,0)</f>
        <v>353.81585834739724</v>
      </c>
      <c r="I97" s="12">
        <f>-(H97*Summary!$B$17*(Summary!$B$18+Summary!$B$19))</f>
        <v>-6.810955273187397</v>
      </c>
      <c r="J97" s="12">
        <f t="shared" si="6"/>
        <v>347.00490307420984</v>
      </c>
      <c r="K97" s="12">
        <f>-PV(Summary!$B$5/12,A97,0,J97,0)</f>
        <v>275.7862009996382</v>
      </c>
      <c r="L97"/>
      <c r="M97" s="12">
        <f t="shared" si="7"/>
        <v>274.05090098210138</v>
      </c>
      <c r="N97"/>
      <c r="O97"/>
      <c r="P97"/>
      <c r="Q97"/>
      <c r="R97"/>
      <c r="T97"/>
    </row>
    <row r="98" spans="1:20" x14ac:dyDescent="0.25">
      <c r="A98" s="3">
        <v>93</v>
      </c>
      <c r="B98" s="40">
        <f t="shared" si="8"/>
        <v>45505</v>
      </c>
      <c r="C98" s="41">
        <f>-'Loan-no Extra'!G102</f>
        <v>0</v>
      </c>
      <c r="D98" s="12">
        <f>-C98*(Summary!$B$12+Summary!$B$13)</f>
        <v>0</v>
      </c>
      <c r="E98" s="12">
        <f t="shared" si="5"/>
        <v>0</v>
      </c>
      <c r="F98" s="12">
        <f>-PV(Summary!$B$5/12,A98,0,E98,0)</f>
        <v>0</v>
      </c>
      <c r="G98" s="5"/>
      <c r="H98" s="12">
        <f>IF(A98&lt;=Summary!$B$9,'Investment Growth'!E101,0)</f>
        <v>0</v>
      </c>
      <c r="I98" s="12">
        <f>-(H98*Summary!$B$17*(Summary!$B$18+Summary!$B$19))</f>
        <v>0</v>
      </c>
      <c r="J98" s="12">
        <f t="shared" si="6"/>
        <v>0</v>
      </c>
      <c r="K98" s="12">
        <f>-PV(Summary!$B$5/12,A98,0,J98,0)</f>
        <v>0</v>
      </c>
      <c r="L98"/>
      <c r="M98" s="12">
        <f t="shared" si="7"/>
        <v>0</v>
      </c>
      <c r="N98"/>
      <c r="O98"/>
      <c r="P98"/>
      <c r="Q98"/>
      <c r="R98"/>
      <c r="T98"/>
    </row>
    <row r="99" spans="1:20" x14ac:dyDescent="0.25">
      <c r="A99" s="3">
        <v>94</v>
      </c>
      <c r="B99" s="40">
        <f t="shared" si="8"/>
        <v>45536</v>
      </c>
      <c r="C99" s="41">
        <f>-'Loan-no Extra'!G103</f>
        <v>0</v>
      </c>
      <c r="D99" s="12">
        <f>-C99*(Summary!$B$12+Summary!$B$13)</f>
        <v>0</v>
      </c>
      <c r="E99" s="12">
        <f t="shared" si="5"/>
        <v>0</v>
      </c>
      <c r="F99" s="12">
        <f>-PV(Summary!$B$5/12,A99,0,E99,0)</f>
        <v>0</v>
      </c>
      <c r="G99" s="5"/>
      <c r="H99" s="12">
        <f>IF(A99&lt;=Summary!$B$9,'Investment Growth'!E102,0)</f>
        <v>0</v>
      </c>
      <c r="I99" s="12">
        <f>-(H99*Summary!$B$17*(Summary!$B$18+Summary!$B$19))</f>
        <v>0</v>
      </c>
      <c r="J99" s="12">
        <f t="shared" si="6"/>
        <v>0</v>
      </c>
      <c r="K99" s="12">
        <f>-PV(Summary!$B$5/12,A99,0,J99,0)</f>
        <v>0</v>
      </c>
      <c r="L99"/>
      <c r="M99" s="12">
        <f t="shared" si="7"/>
        <v>0</v>
      </c>
      <c r="N99"/>
      <c r="O99"/>
      <c r="P99"/>
      <c r="Q99"/>
      <c r="R99"/>
      <c r="T99"/>
    </row>
    <row r="100" spans="1:20" x14ac:dyDescent="0.25">
      <c r="A100" s="3">
        <v>95</v>
      </c>
      <c r="B100" s="40">
        <f t="shared" si="8"/>
        <v>45566</v>
      </c>
      <c r="C100" s="41">
        <f>-'Loan-no Extra'!G104</f>
        <v>0</v>
      </c>
      <c r="D100" s="12">
        <f>-C100*(Summary!$B$12+Summary!$B$13)</f>
        <v>0</v>
      </c>
      <c r="E100" s="12">
        <f t="shared" si="5"/>
        <v>0</v>
      </c>
      <c r="F100" s="12">
        <f>-PV(Summary!$B$5/12,A100,0,E100,0)</f>
        <v>0</v>
      </c>
      <c r="G100" s="5"/>
      <c r="H100" s="12">
        <f>IF(A100&lt;=Summary!$B$9,'Investment Growth'!E103,0)</f>
        <v>0</v>
      </c>
      <c r="I100" s="12">
        <f>-(H100*Summary!$B$17*(Summary!$B$18+Summary!$B$19))</f>
        <v>0</v>
      </c>
      <c r="J100" s="12">
        <f t="shared" si="6"/>
        <v>0</v>
      </c>
      <c r="K100" s="12">
        <f>-PV(Summary!$B$5/12,A100,0,J100,0)</f>
        <v>0</v>
      </c>
      <c r="L100"/>
      <c r="M100" s="12">
        <f t="shared" si="7"/>
        <v>0</v>
      </c>
      <c r="N100"/>
      <c r="O100"/>
      <c r="P100"/>
      <c r="Q100"/>
      <c r="R100"/>
      <c r="T100"/>
    </row>
    <row r="101" spans="1:20" x14ac:dyDescent="0.25">
      <c r="A101" s="3">
        <v>96</v>
      </c>
      <c r="B101" s="40">
        <f t="shared" si="8"/>
        <v>45597</v>
      </c>
      <c r="C101" s="41">
        <f>-'Loan-no Extra'!G105</f>
        <v>0</v>
      </c>
      <c r="D101" s="12">
        <f>-C101*(Summary!$B$12+Summary!$B$13)</f>
        <v>0</v>
      </c>
      <c r="E101" s="12">
        <f t="shared" si="5"/>
        <v>0</v>
      </c>
      <c r="F101" s="12">
        <f>-PV(Summary!$B$5/12,A101,0,E101,0)</f>
        <v>0</v>
      </c>
      <c r="G101" s="5"/>
      <c r="H101" s="12">
        <f>IF(A101&lt;=Summary!$B$9,'Investment Growth'!E104,0)</f>
        <v>0</v>
      </c>
      <c r="I101" s="12">
        <f>-(H101*Summary!$B$17*(Summary!$B$18+Summary!$B$19))</f>
        <v>0</v>
      </c>
      <c r="J101" s="12">
        <f t="shared" si="6"/>
        <v>0</v>
      </c>
      <c r="K101" s="12">
        <f>-PV(Summary!$B$5/12,A101,0,J101,0)</f>
        <v>0</v>
      </c>
      <c r="L101"/>
      <c r="M101" s="12">
        <f t="shared" si="7"/>
        <v>0</v>
      </c>
      <c r="N101"/>
      <c r="O101"/>
      <c r="P101"/>
      <c r="Q101"/>
      <c r="R101"/>
      <c r="T101"/>
    </row>
    <row r="102" spans="1:20" x14ac:dyDescent="0.25">
      <c r="A102" s="3">
        <v>97</v>
      </c>
      <c r="B102" s="40">
        <f t="shared" si="8"/>
        <v>45627</v>
      </c>
      <c r="C102" s="41">
        <f>-'Loan-no Extra'!G106</f>
        <v>0</v>
      </c>
      <c r="D102" s="12">
        <f>-C102*(Summary!$B$12+Summary!$B$13)</f>
        <v>0</v>
      </c>
      <c r="E102" s="12">
        <f t="shared" si="5"/>
        <v>0</v>
      </c>
      <c r="F102" s="12">
        <f>-PV(Summary!$B$5/12,A102,0,E102,0)</f>
        <v>0</v>
      </c>
      <c r="G102" s="5"/>
      <c r="H102" s="12">
        <f>IF(A102&lt;=Summary!$B$9,'Investment Growth'!E105,0)</f>
        <v>0</v>
      </c>
      <c r="I102" s="12">
        <f>-(H102*Summary!$B$17*(Summary!$B$18+Summary!$B$19))</f>
        <v>0</v>
      </c>
      <c r="J102" s="12">
        <f t="shared" si="6"/>
        <v>0</v>
      </c>
      <c r="K102" s="12">
        <f>-PV(Summary!$B$5/12,A102,0,J102,0)</f>
        <v>0</v>
      </c>
      <c r="L102"/>
      <c r="M102" s="12">
        <f t="shared" si="7"/>
        <v>0</v>
      </c>
      <c r="N102"/>
      <c r="O102"/>
      <c r="P102"/>
      <c r="Q102"/>
      <c r="R102"/>
      <c r="T102"/>
    </row>
    <row r="103" spans="1:20" x14ac:dyDescent="0.25">
      <c r="A103" s="3">
        <v>98</v>
      </c>
      <c r="B103" s="40">
        <f t="shared" si="8"/>
        <v>45658</v>
      </c>
      <c r="C103" s="41">
        <f>-'Loan-no Extra'!G107</f>
        <v>0</v>
      </c>
      <c r="D103" s="12">
        <f>-C103*(Summary!$B$12+Summary!$B$13)</f>
        <v>0</v>
      </c>
      <c r="E103" s="12">
        <f t="shared" si="5"/>
        <v>0</v>
      </c>
      <c r="F103" s="12">
        <f>-PV(Summary!$B$5/12,A103,0,E103,0)</f>
        <v>0</v>
      </c>
      <c r="G103" s="5"/>
      <c r="H103" s="12">
        <f>IF(A103&lt;=Summary!$B$9,'Investment Growth'!E106,0)</f>
        <v>0</v>
      </c>
      <c r="I103" s="12">
        <f>-(H103*Summary!$B$17*(Summary!$B$18+Summary!$B$19))</f>
        <v>0</v>
      </c>
      <c r="J103" s="12">
        <f t="shared" si="6"/>
        <v>0</v>
      </c>
      <c r="K103" s="12">
        <f>-PV(Summary!$B$5/12,A103,0,J103,0)</f>
        <v>0</v>
      </c>
      <c r="L103"/>
      <c r="M103" s="12">
        <f t="shared" si="7"/>
        <v>0</v>
      </c>
      <c r="N103"/>
      <c r="O103"/>
      <c r="P103"/>
      <c r="Q103"/>
      <c r="R103"/>
      <c r="T103"/>
    </row>
    <row r="104" spans="1:20" x14ac:dyDescent="0.25">
      <c r="A104" s="3">
        <v>99</v>
      </c>
      <c r="B104" s="40">
        <f t="shared" si="8"/>
        <v>45689</v>
      </c>
      <c r="C104" s="41">
        <f>-'Loan-no Extra'!G108</f>
        <v>0</v>
      </c>
      <c r="D104" s="12">
        <f>-C104*(Summary!$B$12+Summary!$B$13)</f>
        <v>0</v>
      </c>
      <c r="E104" s="12">
        <f t="shared" si="5"/>
        <v>0</v>
      </c>
      <c r="F104" s="12">
        <f>-PV(Summary!$B$5/12,A104,0,E104,0)</f>
        <v>0</v>
      </c>
      <c r="G104" s="5"/>
      <c r="H104" s="12">
        <f>IF(A104&lt;=Summary!$B$9,'Investment Growth'!E107,0)</f>
        <v>0</v>
      </c>
      <c r="I104" s="12">
        <f>-(H104*Summary!$B$17*(Summary!$B$18+Summary!$B$19))</f>
        <v>0</v>
      </c>
      <c r="J104" s="12">
        <f t="shared" si="6"/>
        <v>0</v>
      </c>
      <c r="K104" s="12">
        <f>-PV(Summary!$B$5/12,A104,0,J104,0)</f>
        <v>0</v>
      </c>
      <c r="L104"/>
      <c r="M104" s="12">
        <f t="shared" si="7"/>
        <v>0</v>
      </c>
      <c r="N104"/>
      <c r="O104"/>
      <c r="P104"/>
      <c r="Q104"/>
      <c r="R104"/>
      <c r="T104"/>
    </row>
    <row r="105" spans="1:20" x14ac:dyDescent="0.25">
      <c r="A105" s="3">
        <v>100</v>
      </c>
      <c r="B105" s="40">
        <f t="shared" si="8"/>
        <v>45717</v>
      </c>
      <c r="C105" s="41">
        <f>-'Loan-no Extra'!G109</f>
        <v>0</v>
      </c>
      <c r="D105" s="12">
        <f>-C105*(Summary!$B$12+Summary!$B$13)</f>
        <v>0</v>
      </c>
      <c r="E105" s="12">
        <f t="shared" si="5"/>
        <v>0</v>
      </c>
      <c r="F105" s="12">
        <f>-PV(Summary!$B$5/12,A105,0,E105,0)</f>
        <v>0</v>
      </c>
      <c r="G105" s="5"/>
      <c r="H105" s="12">
        <f>IF(A105&lt;=Summary!$B$9,'Investment Growth'!E108,0)</f>
        <v>0</v>
      </c>
      <c r="I105" s="12">
        <f>-(H105*Summary!$B$17*(Summary!$B$18+Summary!$B$19))</f>
        <v>0</v>
      </c>
      <c r="J105" s="12">
        <f t="shared" si="6"/>
        <v>0</v>
      </c>
      <c r="K105" s="12">
        <f>-PV(Summary!$B$5/12,A105,0,J105,0)</f>
        <v>0</v>
      </c>
      <c r="L105"/>
      <c r="M105" s="12">
        <f t="shared" si="7"/>
        <v>0</v>
      </c>
      <c r="N105"/>
      <c r="O105"/>
      <c r="P105"/>
      <c r="Q105"/>
      <c r="R105"/>
      <c r="T105"/>
    </row>
    <row r="106" spans="1:20" x14ac:dyDescent="0.25">
      <c r="A106" s="3">
        <v>101</v>
      </c>
      <c r="B106" s="40">
        <f t="shared" si="8"/>
        <v>45748</v>
      </c>
      <c r="C106" s="41">
        <f>-'Loan-no Extra'!G110</f>
        <v>0</v>
      </c>
      <c r="D106" s="12">
        <f>-C106*(Summary!$B$12+Summary!$B$13)</f>
        <v>0</v>
      </c>
      <c r="E106" s="12">
        <f t="shared" si="5"/>
        <v>0</v>
      </c>
      <c r="F106" s="12">
        <f>-PV(Summary!$B$5/12,A106,0,E106,0)</f>
        <v>0</v>
      </c>
      <c r="G106" s="5"/>
      <c r="H106" s="12">
        <f>IF(A106&lt;=Summary!$B$9,'Investment Growth'!E109,0)</f>
        <v>0</v>
      </c>
      <c r="I106" s="12">
        <f>-(H106*Summary!$B$17*(Summary!$B$18+Summary!$B$19))</f>
        <v>0</v>
      </c>
      <c r="J106" s="12">
        <f t="shared" si="6"/>
        <v>0</v>
      </c>
      <c r="K106" s="12">
        <f>-PV(Summary!$B$5/12,A106,0,J106,0)</f>
        <v>0</v>
      </c>
      <c r="L106"/>
      <c r="M106" s="12">
        <f t="shared" si="7"/>
        <v>0</v>
      </c>
      <c r="N106"/>
      <c r="O106"/>
      <c r="P106"/>
      <c r="Q106"/>
      <c r="R106"/>
      <c r="T106"/>
    </row>
    <row r="107" spans="1:20" x14ac:dyDescent="0.25">
      <c r="A107" s="3">
        <v>102</v>
      </c>
      <c r="B107" s="40">
        <f t="shared" si="8"/>
        <v>45778</v>
      </c>
      <c r="C107" s="41">
        <f>-'Loan-no Extra'!G111</f>
        <v>0</v>
      </c>
      <c r="D107" s="12">
        <f>-C107*(Summary!$B$12+Summary!$B$13)</f>
        <v>0</v>
      </c>
      <c r="E107" s="12">
        <f t="shared" si="5"/>
        <v>0</v>
      </c>
      <c r="F107" s="12">
        <f>-PV(Summary!$B$5/12,A107,0,E107,0)</f>
        <v>0</v>
      </c>
      <c r="G107" s="5"/>
      <c r="H107" s="12">
        <f>IF(A107&lt;=Summary!$B$9,'Investment Growth'!E110,0)</f>
        <v>0</v>
      </c>
      <c r="I107" s="12">
        <f>-(H107*Summary!$B$17*(Summary!$B$18+Summary!$B$19))</f>
        <v>0</v>
      </c>
      <c r="J107" s="12">
        <f t="shared" si="6"/>
        <v>0</v>
      </c>
      <c r="K107" s="12">
        <f>-PV(Summary!$B$5/12,A107,0,J107,0)</f>
        <v>0</v>
      </c>
      <c r="L107"/>
      <c r="M107" s="12">
        <f t="shared" si="7"/>
        <v>0</v>
      </c>
      <c r="N107"/>
      <c r="O107"/>
      <c r="P107"/>
      <c r="Q107"/>
      <c r="R107"/>
      <c r="T107"/>
    </row>
    <row r="108" spans="1:20" x14ac:dyDescent="0.25">
      <c r="A108" s="3">
        <v>103</v>
      </c>
      <c r="B108" s="40">
        <f t="shared" si="8"/>
        <v>45809</v>
      </c>
      <c r="C108" s="41">
        <f>-'Loan-no Extra'!G112</f>
        <v>0</v>
      </c>
      <c r="D108" s="12">
        <f>-C108*(Summary!$B$12+Summary!$B$13)</f>
        <v>0</v>
      </c>
      <c r="E108" s="12">
        <f t="shared" si="5"/>
        <v>0</v>
      </c>
      <c r="F108" s="12">
        <f>-PV(Summary!$B$5/12,A108,0,E108,0)</f>
        <v>0</v>
      </c>
      <c r="G108" s="5"/>
      <c r="H108" s="12">
        <f>IF(A108&lt;=Summary!$B$9,'Investment Growth'!E111,0)</f>
        <v>0</v>
      </c>
      <c r="I108" s="12">
        <f>-(H108*Summary!$B$17*(Summary!$B$18+Summary!$B$19))</f>
        <v>0</v>
      </c>
      <c r="J108" s="12">
        <f t="shared" si="6"/>
        <v>0</v>
      </c>
      <c r="K108" s="12">
        <f>-PV(Summary!$B$5/12,A108,0,J108,0)</f>
        <v>0</v>
      </c>
      <c r="L108"/>
      <c r="M108" s="12">
        <f t="shared" si="7"/>
        <v>0</v>
      </c>
      <c r="N108"/>
      <c r="O108"/>
      <c r="P108"/>
      <c r="Q108"/>
      <c r="R108"/>
      <c r="T108"/>
    </row>
    <row r="109" spans="1:20" x14ac:dyDescent="0.25">
      <c r="A109" s="3">
        <v>104</v>
      </c>
      <c r="B109" s="40">
        <f t="shared" si="8"/>
        <v>45839</v>
      </c>
      <c r="C109" s="41">
        <f>-'Loan-no Extra'!G113</f>
        <v>0</v>
      </c>
      <c r="D109" s="12">
        <f>-C109*(Summary!$B$12+Summary!$B$13)</f>
        <v>0</v>
      </c>
      <c r="E109" s="12">
        <f t="shared" si="5"/>
        <v>0</v>
      </c>
      <c r="F109" s="12">
        <f>-PV(Summary!$B$5/12,A109,0,E109,0)</f>
        <v>0</v>
      </c>
      <c r="G109" s="5"/>
      <c r="H109" s="12">
        <f>IF(A109&lt;=Summary!$B$9,'Investment Growth'!E112,0)</f>
        <v>0</v>
      </c>
      <c r="I109" s="12">
        <f>-(H109*Summary!$B$17*(Summary!$B$18+Summary!$B$19))</f>
        <v>0</v>
      </c>
      <c r="J109" s="12">
        <f t="shared" si="6"/>
        <v>0</v>
      </c>
      <c r="K109" s="12">
        <f>-PV(Summary!$B$5/12,A109,0,J109,0)</f>
        <v>0</v>
      </c>
      <c r="L109"/>
      <c r="M109" s="12">
        <f t="shared" si="7"/>
        <v>0</v>
      </c>
      <c r="N109"/>
      <c r="O109"/>
      <c r="P109"/>
      <c r="Q109"/>
      <c r="R109"/>
      <c r="T109"/>
    </row>
    <row r="110" spans="1:20" x14ac:dyDescent="0.25">
      <c r="A110" s="3">
        <v>105</v>
      </c>
      <c r="B110" s="40">
        <f t="shared" si="8"/>
        <v>45870</v>
      </c>
      <c r="C110" s="41">
        <f>-'Loan-no Extra'!G114</f>
        <v>0</v>
      </c>
      <c r="D110" s="12">
        <f>-C110*(Summary!$B$12+Summary!$B$13)</f>
        <v>0</v>
      </c>
      <c r="E110" s="12">
        <f t="shared" si="5"/>
        <v>0</v>
      </c>
      <c r="F110" s="12">
        <f>-PV(Summary!$B$5/12,A110,0,E110,0)</f>
        <v>0</v>
      </c>
      <c r="G110" s="5"/>
      <c r="H110" s="12">
        <f>IF(A110&lt;=Summary!$B$9,'Investment Growth'!E113,0)</f>
        <v>0</v>
      </c>
      <c r="I110" s="12">
        <f>-(H110*Summary!$B$17*(Summary!$B$18+Summary!$B$19))</f>
        <v>0</v>
      </c>
      <c r="J110" s="12">
        <f t="shared" si="6"/>
        <v>0</v>
      </c>
      <c r="K110" s="12">
        <f>-PV(Summary!$B$5/12,A110,0,J110,0)</f>
        <v>0</v>
      </c>
      <c r="L110"/>
      <c r="M110" s="12">
        <f t="shared" si="7"/>
        <v>0</v>
      </c>
      <c r="N110"/>
      <c r="O110"/>
      <c r="P110"/>
      <c r="Q110"/>
      <c r="R110"/>
      <c r="T110"/>
    </row>
    <row r="111" spans="1:20" x14ac:dyDescent="0.25">
      <c r="A111" s="3">
        <v>106</v>
      </c>
      <c r="B111" s="40">
        <f t="shared" si="8"/>
        <v>45901</v>
      </c>
      <c r="C111" s="41">
        <f>-'Loan-no Extra'!G115</f>
        <v>0</v>
      </c>
      <c r="D111" s="12">
        <f>-C111*(Summary!$B$12+Summary!$B$13)</f>
        <v>0</v>
      </c>
      <c r="E111" s="12">
        <f t="shared" si="5"/>
        <v>0</v>
      </c>
      <c r="F111" s="12">
        <f>-PV(Summary!$B$5/12,A111,0,E111,0)</f>
        <v>0</v>
      </c>
      <c r="G111" s="5"/>
      <c r="H111" s="12">
        <f>IF(A111&lt;=Summary!$B$9,'Investment Growth'!E114,0)</f>
        <v>0</v>
      </c>
      <c r="I111" s="12">
        <f>-(H111*Summary!$B$17*(Summary!$B$18+Summary!$B$19))</f>
        <v>0</v>
      </c>
      <c r="J111" s="12">
        <f t="shared" si="6"/>
        <v>0</v>
      </c>
      <c r="K111" s="12">
        <f>-PV(Summary!$B$5/12,A111,0,J111,0)</f>
        <v>0</v>
      </c>
      <c r="L111"/>
      <c r="M111" s="12">
        <f t="shared" si="7"/>
        <v>0</v>
      </c>
      <c r="N111"/>
      <c r="O111"/>
      <c r="P111"/>
      <c r="Q111"/>
      <c r="R111"/>
      <c r="T111"/>
    </row>
    <row r="112" spans="1:20" x14ac:dyDescent="0.25">
      <c r="A112" s="3">
        <v>107</v>
      </c>
      <c r="B112" s="40">
        <f t="shared" si="8"/>
        <v>45931</v>
      </c>
      <c r="C112" s="41">
        <f>-'Loan-no Extra'!G116</f>
        <v>0</v>
      </c>
      <c r="D112" s="12">
        <f>-C112*(Summary!$B$12+Summary!$B$13)</f>
        <v>0</v>
      </c>
      <c r="E112" s="12">
        <f t="shared" si="5"/>
        <v>0</v>
      </c>
      <c r="F112" s="12">
        <f>-PV(Summary!$B$5/12,A112,0,E112,0)</f>
        <v>0</v>
      </c>
      <c r="G112" s="5"/>
      <c r="H112" s="12">
        <f>IF(A112&lt;=Summary!$B$9,'Investment Growth'!E115,0)</f>
        <v>0</v>
      </c>
      <c r="I112" s="12">
        <f>-(H112*Summary!$B$17*(Summary!$B$18+Summary!$B$19))</f>
        <v>0</v>
      </c>
      <c r="J112" s="12">
        <f t="shared" si="6"/>
        <v>0</v>
      </c>
      <c r="K112" s="12">
        <f>-PV(Summary!$B$5/12,A112,0,J112,0)</f>
        <v>0</v>
      </c>
      <c r="L112"/>
      <c r="M112" s="12">
        <f t="shared" si="7"/>
        <v>0</v>
      </c>
      <c r="N112"/>
      <c r="O112"/>
      <c r="P112"/>
      <c r="Q112"/>
      <c r="R112"/>
      <c r="T112"/>
    </row>
    <row r="113" spans="1:20" x14ac:dyDescent="0.25">
      <c r="A113" s="3">
        <v>108</v>
      </c>
      <c r="B113" s="40">
        <f t="shared" si="8"/>
        <v>45962</v>
      </c>
      <c r="C113" s="41">
        <f>-'Loan-no Extra'!G117</f>
        <v>0</v>
      </c>
      <c r="D113" s="12">
        <f>-C113*(Summary!$B$12+Summary!$B$13)</f>
        <v>0</v>
      </c>
      <c r="E113" s="12">
        <f t="shared" si="5"/>
        <v>0</v>
      </c>
      <c r="F113" s="12">
        <f>-PV(Summary!$B$5/12,A113,0,E113,0)</f>
        <v>0</v>
      </c>
      <c r="G113" s="5"/>
      <c r="H113" s="12">
        <f>IF(A113&lt;=Summary!$B$9,'Investment Growth'!E116,0)</f>
        <v>0</v>
      </c>
      <c r="I113" s="12">
        <f>-(H113*Summary!$B$17*(Summary!$B$18+Summary!$B$19))</f>
        <v>0</v>
      </c>
      <c r="J113" s="12">
        <f t="shared" si="6"/>
        <v>0</v>
      </c>
      <c r="K113" s="12">
        <f>-PV(Summary!$B$5/12,A113,0,J113,0)</f>
        <v>0</v>
      </c>
      <c r="L113"/>
      <c r="M113" s="12">
        <f t="shared" si="7"/>
        <v>0</v>
      </c>
      <c r="N113"/>
      <c r="O113"/>
      <c r="P113"/>
      <c r="Q113"/>
      <c r="R113"/>
      <c r="T113"/>
    </row>
    <row r="114" spans="1:20" x14ac:dyDescent="0.25">
      <c r="A114" s="3">
        <v>109</v>
      </c>
      <c r="B114" s="40">
        <f t="shared" si="8"/>
        <v>45992</v>
      </c>
      <c r="C114" s="41">
        <f>-'Loan-no Extra'!G118</f>
        <v>0</v>
      </c>
      <c r="D114" s="12">
        <f>-C114*(Summary!$B$12+Summary!$B$13)</f>
        <v>0</v>
      </c>
      <c r="E114" s="12">
        <f t="shared" si="5"/>
        <v>0</v>
      </c>
      <c r="F114" s="12">
        <f>-PV(Summary!$B$5/12,A114,0,E114,0)</f>
        <v>0</v>
      </c>
      <c r="G114" s="5"/>
      <c r="H114" s="12">
        <f>IF(A114&lt;=Summary!$B$9,'Investment Growth'!E117,0)</f>
        <v>0</v>
      </c>
      <c r="I114" s="12">
        <f>-(H114*Summary!$B$17*(Summary!$B$18+Summary!$B$19))</f>
        <v>0</v>
      </c>
      <c r="J114" s="12">
        <f t="shared" si="6"/>
        <v>0</v>
      </c>
      <c r="K114" s="12">
        <f>-PV(Summary!$B$5/12,A114,0,J114,0)</f>
        <v>0</v>
      </c>
      <c r="L114"/>
      <c r="M114" s="12">
        <f t="shared" si="7"/>
        <v>0</v>
      </c>
      <c r="N114"/>
      <c r="O114"/>
      <c r="P114"/>
      <c r="Q114"/>
      <c r="R114"/>
      <c r="T114"/>
    </row>
    <row r="115" spans="1:20" x14ac:dyDescent="0.25">
      <c r="A115" s="3">
        <v>110</v>
      </c>
      <c r="B115" s="40">
        <f t="shared" si="8"/>
        <v>46023</v>
      </c>
      <c r="C115" s="41">
        <f>-'Loan-no Extra'!G119</f>
        <v>0</v>
      </c>
      <c r="D115" s="12">
        <f>-C115*(Summary!$B$12+Summary!$B$13)</f>
        <v>0</v>
      </c>
      <c r="E115" s="12">
        <f t="shared" si="5"/>
        <v>0</v>
      </c>
      <c r="F115" s="12">
        <f>-PV(Summary!$B$5/12,A115,0,E115,0)</f>
        <v>0</v>
      </c>
      <c r="G115" s="5"/>
      <c r="H115" s="12">
        <f>IF(A115&lt;=Summary!$B$9,'Investment Growth'!E118,0)</f>
        <v>0</v>
      </c>
      <c r="I115" s="12">
        <f>-(H115*Summary!$B$17*(Summary!$B$18+Summary!$B$19))</f>
        <v>0</v>
      </c>
      <c r="J115" s="12">
        <f t="shared" si="6"/>
        <v>0</v>
      </c>
      <c r="K115" s="12">
        <f>-PV(Summary!$B$5/12,A115,0,J115,0)</f>
        <v>0</v>
      </c>
      <c r="L115"/>
      <c r="M115" s="12">
        <f t="shared" si="7"/>
        <v>0</v>
      </c>
      <c r="N115"/>
      <c r="O115"/>
      <c r="P115"/>
      <c r="Q115"/>
      <c r="R115"/>
      <c r="T115"/>
    </row>
    <row r="116" spans="1:20" x14ac:dyDescent="0.25">
      <c r="A116" s="3">
        <v>111</v>
      </c>
      <c r="B116" s="40">
        <f t="shared" si="8"/>
        <v>46054</v>
      </c>
      <c r="C116" s="41">
        <f>-'Loan-no Extra'!G120</f>
        <v>0</v>
      </c>
      <c r="D116" s="12">
        <f>-C116*(Summary!$B$12+Summary!$B$13)</f>
        <v>0</v>
      </c>
      <c r="E116" s="12">
        <f t="shared" si="5"/>
        <v>0</v>
      </c>
      <c r="F116" s="12">
        <f>-PV(Summary!$B$5/12,A116,0,E116,0)</f>
        <v>0</v>
      </c>
      <c r="G116" s="5"/>
      <c r="H116" s="12">
        <f>IF(A116&lt;=Summary!$B$9,'Investment Growth'!E119,0)</f>
        <v>0</v>
      </c>
      <c r="I116" s="12">
        <f>-(H116*Summary!$B$17*(Summary!$B$18+Summary!$B$19))</f>
        <v>0</v>
      </c>
      <c r="J116" s="12">
        <f t="shared" si="6"/>
        <v>0</v>
      </c>
      <c r="K116" s="12">
        <f>-PV(Summary!$B$5/12,A116,0,J116,0)</f>
        <v>0</v>
      </c>
      <c r="L116"/>
      <c r="M116" s="12">
        <f t="shared" si="7"/>
        <v>0</v>
      </c>
      <c r="N116"/>
      <c r="O116"/>
      <c r="P116"/>
      <c r="Q116"/>
      <c r="R116"/>
      <c r="T116"/>
    </row>
    <row r="117" spans="1:20" x14ac:dyDescent="0.25">
      <c r="A117" s="3">
        <v>112</v>
      </c>
      <c r="B117" s="40">
        <f t="shared" si="8"/>
        <v>46082</v>
      </c>
      <c r="C117" s="41">
        <f>-'Loan-no Extra'!G121</f>
        <v>0</v>
      </c>
      <c r="D117" s="12">
        <f>-C117*(Summary!$B$12+Summary!$B$13)</f>
        <v>0</v>
      </c>
      <c r="E117" s="12">
        <f t="shared" si="5"/>
        <v>0</v>
      </c>
      <c r="F117" s="12">
        <f>-PV(Summary!$B$5/12,A117,0,E117,0)</f>
        <v>0</v>
      </c>
      <c r="G117" s="5"/>
      <c r="H117" s="12">
        <f>IF(A117&lt;=Summary!$B$9,'Investment Growth'!E120,0)</f>
        <v>0</v>
      </c>
      <c r="I117" s="12">
        <f>-(H117*Summary!$B$17*(Summary!$B$18+Summary!$B$19))</f>
        <v>0</v>
      </c>
      <c r="J117" s="12">
        <f t="shared" si="6"/>
        <v>0</v>
      </c>
      <c r="K117" s="12">
        <f>-PV(Summary!$B$5/12,A117,0,J117,0)</f>
        <v>0</v>
      </c>
      <c r="L117"/>
      <c r="M117" s="12">
        <f t="shared" si="7"/>
        <v>0</v>
      </c>
      <c r="N117"/>
      <c r="O117"/>
      <c r="P117"/>
      <c r="Q117"/>
      <c r="R117"/>
      <c r="T117"/>
    </row>
    <row r="118" spans="1:20" x14ac:dyDescent="0.25">
      <c r="A118" s="3">
        <v>113</v>
      </c>
      <c r="B118" s="40">
        <f t="shared" si="8"/>
        <v>46113</v>
      </c>
      <c r="C118" s="41">
        <f>-'Loan-no Extra'!G122</f>
        <v>0</v>
      </c>
      <c r="D118" s="12">
        <f>-C118*(Summary!$B$12+Summary!$B$13)</f>
        <v>0</v>
      </c>
      <c r="E118" s="12">
        <f t="shared" si="5"/>
        <v>0</v>
      </c>
      <c r="F118" s="12">
        <f>-PV(Summary!$B$5/12,A118,0,E118,0)</f>
        <v>0</v>
      </c>
      <c r="G118" s="5"/>
      <c r="H118" s="12">
        <f>IF(A118&lt;=Summary!$B$9,'Investment Growth'!E121,0)</f>
        <v>0</v>
      </c>
      <c r="I118" s="12">
        <f>-(H118*Summary!$B$17*(Summary!$B$18+Summary!$B$19))</f>
        <v>0</v>
      </c>
      <c r="J118" s="12">
        <f t="shared" si="6"/>
        <v>0</v>
      </c>
      <c r="K118" s="12">
        <f>-PV(Summary!$B$5/12,A118,0,J118,0)</f>
        <v>0</v>
      </c>
      <c r="L118"/>
      <c r="M118" s="12">
        <f t="shared" si="7"/>
        <v>0</v>
      </c>
      <c r="N118"/>
      <c r="O118"/>
      <c r="P118"/>
      <c r="Q118"/>
      <c r="R118"/>
      <c r="T118"/>
    </row>
    <row r="119" spans="1:20" x14ac:dyDescent="0.25">
      <c r="A119" s="3">
        <v>114</v>
      </c>
      <c r="B119" s="40">
        <f t="shared" si="8"/>
        <v>46143</v>
      </c>
      <c r="C119" s="41">
        <f>-'Loan-no Extra'!G123</f>
        <v>0</v>
      </c>
      <c r="D119" s="12">
        <f>-C119*(Summary!$B$12+Summary!$B$13)</f>
        <v>0</v>
      </c>
      <c r="E119" s="12">
        <f t="shared" si="5"/>
        <v>0</v>
      </c>
      <c r="F119" s="12">
        <f>-PV(Summary!$B$5/12,A119,0,E119,0)</f>
        <v>0</v>
      </c>
      <c r="G119" s="5"/>
      <c r="H119" s="12">
        <f>IF(A119&lt;=Summary!$B$9,'Investment Growth'!E122,0)</f>
        <v>0</v>
      </c>
      <c r="I119" s="12">
        <f>-(H119*Summary!$B$17*(Summary!$B$18+Summary!$B$19))</f>
        <v>0</v>
      </c>
      <c r="J119" s="12">
        <f t="shared" si="6"/>
        <v>0</v>
      </c>
      <c r="K119" s="12">
        <f>-PV(Summary!$B$5/12,A119,0,J119,0)</f>
        <v>0</v>
      </c>
      <c r="L119"/>
      <c r="M119" s="12">
        <f t="shared" si="7"/>
        <v>0</v>
      </c>
      <c r="N119"/>
      <c r="O119"/>
      <c r="P119"/>
      <c r="Q119"/>
      <c r="R119"/>
      <c r="T119"/>
    </row>
    <row r="120" spans="1:20" x14ac:dyDescent="0.25">
      <c r="A120" s="3">
        <v>115</v>
      </c>
      <c r="B120" s="40">
        <f t="shared" si="8"/>
        <v>46174</v>
      </c>
      <c r="C120" s="41">
        <f>-'Loan-no Extra'!G124</f>
        <v>0</v>
      </c>
      <c r="D120" s="12">
        <f>-C120*(Summary!$B$12+Summary!$B$13)</f>
        <v>0</v>
      </c>
      <c r="E120" s="12">
        <f t="shared" si="5"/>
        <v>0</v>
      </c>
      <c r="F120" s="12">
        <f>-PV(Summary!$B$5/12,A120,0,E120,0)</f>
        <v>0</v>
      </c>
      <c r="G120" s="5"/>
      <c r="H120" s="12">
        <f>IF(A120&lt;=Summary!$B$9,'Investment Growth'!E123,0)</f>
        <v>0</v>
      </c>
      <c r="I120" s="12">
        <f>-(H120*Summary!$B$17*(Summary!$B$18+Summary!$B$19))</f>
        <v>0</v>
      </c>
      <c r="J120" s="12">
        <f t="shared" si="6"/>
        <v>0</v>
      </c>
      <c r="K120" s="12">
        <f>-PV(Summary!$B$5/12,A120,0,J120,0)</f>
        <v>0</v>
      </c>
      <c r="L120"/>
      <c r="M120" s="12">
        <f t="shared" si="7"/>
        <v>0</v>
      </c>
      <c r="N120"/>
      <c r="O120"/>
      <c r="P120"/>
      <c r="Q120"/>
      <c r="R120"/>
      <c r="T120"/>
    </row>
    <row r="121" spans="1:20" x14ac:dyDescent="0.25">
      <c r="A121" s="3">
        <v>116</v>
      </c>
      <c r="B121" s="40">
        <f t="shared" si="8"/>
        <v>46204</v>
      </c>
      <c r="C121" s="41">
        <f>-'Loan-no Extra'!G125</f>
        <v>0</v>
      </c>
      <c r="D121" s="12">
        <f>-C121*(Summary!$B$12+Summary!$B$13)</f>
        <v>0</v>
      </c>
      <c r="E121" s="12">
        <f t="shared" si="5"/>
        <v>0</v>
      </c>
      <c r="F121" s="12">
        <f>-PV(Summary!$B$5/12,A121,0,E121,0)</f>
        <v>0</v>
      </c>
      <c r="G121" s="5"/>
      <c r="H121" s="12">
        <f>IF(A121&lt;=Summary!$B$9,'Investment Growth'!E124,0)</f>
        <v>0</v>
      </c>
      <c r="I121" s="12">
        <f>-(H121*Summary!$B$17*(Summary!$B$18+Summary!$B$19))</f>
        <v>0</v>
      </c>
      <c r="J121" s="12">
        <f t="shared" si="6"/>
        <v>0</v>
      </c>
      <c r="K121" s="12">
        <f>-PV(Summary!$B$5/12,A121,0,J121,0)</f>
        <v>0</v>
      </c>
      <c r="L121"/>
      <c r="M121" s="12">
        <f t="shared" si="7"/>
        <v>0</v>
      </c>
      <c r="N121"/>
      <c r="O121"/>
      <c r="P121"/>
      <c r="Q121"/>
      <c r="R121"/>
      <c r="T121"/>
    </row>
    <row r="122" spans="1:20" x14ac:dyDescent="0.25">
      <c r="A122" s="3">
        <v>117</v>
      </c>
      <c r="B122" s="40">
        <f t="shared" si="8"/>
        <v>46235</v>
      </c>
      <c r="C122" s="41">
        <f>-'Loan-no Extra'!G126</f>
        <v>0</v>
      </c>
      <c r="D122" s="12">
        <f>-C122*(Summary!$B$12+Summary!$B$13)</f>
        <v>0</v>
      </c>
      <c r="E122" s="12">
        <f t="shared" si="5"/>
        <v>0</v>
      </c>
      <c r="F122" s="12">
        <f>-PV(Summary!$B$5/12,A122,0,E122,0)</f>
        <v>0</v>
      </c>
      <c r="G122" s="5"/>
      <c r="H122" s="12">
        <f>IF(A122&lt;=Summary!$B$9,'Investment Growth'!E125,0)</f>
        <v>0</v>
      </c>
      <c r="I122" s="12">
        <f>-(H122*Summary!$B$17*(Summary!$B$18+Summary!$B$19))</f>
        <v>0</v>
      </c>
      <c r="J122" s="12">
        <f t="shared" si="6"/>
        <v>0</v>
      </c>
      <c r="K122" s="12">
        <f>-PV(Summary!$B$5/12,A122,0,J122,0)</f>
        <v>0</v>
      </c>
      <c r="L122"/>
      <c r="M122" s="12">
        <f t="shared" si="7"/>
        <v>0</v>
      </c>
      <c r="N122"/>
      <c r="O122"/>
      <c r="P122"/>
      <c r="Q122"/>
      <c r="R122"/>
      <c r="T122"/>
    </row>
    <row r="123" spans="1:20" x14ac:dyDescent="0.25">
      <c r="A123" s="3">
        <v>118</v>
      </c>
      <c r="B123" s="40">
        <f t="shared" si="8"/>
        <v>46266</v>
      </c>
      <c r="C123" s="41">
        <f>-'Loan-no Extra'!G127</f>
        <v>0</v>
      </c>
      <c r="D123" s="12">
        <f>-C123*(Summary!$B$12+Summary!$B$13)</f>
        <v>0</v>
      </c>
      <c r="E123" s="12">
        <f t="shared" si="5"/>
        <v>0</v>
      </c>
      <c r="F123" s="12">
        <f>-PV(Summary!$B$5/12,A123,0,E123,0)</f>
        <v>0</v>
      </c>
      <c r="G123" s="5"/>
      <c r="H123" s="12">
        <f>IF(A123&lt;=Summary!$B$9,'Investment Growth'!E126,0)</f>
        <v>0</v>
      </c>
      <c r="I123" s="12">
        <f>-(H123*Summary!$B$17*(Summary!$B$18+Summary!$B$19))</f>
        <v>0</v>
      </c>
      <c r="J123" s="12">
        <f t="shared" si="6"/>
        <v>0</v>
      </c>
      <c r="K123" s="12">
        <f>-PV(Summary!$B$5/12,A123,0,J123,0)</f>
        <v>0</v>
      </c>
      <c r="L123"/>
      <c r="M123" s="12">
        <f t="shared" si="7"/>
        <v>0</v>
      </c>
      <c r="N123"/>
      <c r="O123"/>
      <c r="P123"/>
      <c r="Q123"/>
      <c r="R123"/>
      <c r="T123"/>
    </row>
    <row r="124" spans="1:20" x14ac:dyDescent="0.25">
      <c r="A124" s="3">
        <v>119</v>
      </c>
      <c r="B124" s="40">
        <f t="shared" si="8"/>
        <v>46296</v>
      </c>
      <c r="C124" s="41">
        <f>-'Loan-no Extra'!G128</f>
        <v>0</v>
      </c>
      <c r="D124" s="12">
        <f>-C124*(Summary!$B$12+Summary!$B$13)</f>
        <v>0</v>
      </c>
      <c r="E124" s="12">
        <f t="shared" si="5"/>
        <v>0</v>
      </c>
      <c r="F124" s="12">
        <f>-PV(Summary!$B$5/12,A124,0,E124,0)</f>
        <v>0</v>
      </c>
      <c r="G124" s="5"/>
      <c r="H124" s="12">
        <f>IF(A124&lt;=Summary!$B$9,'Investment Growth'!E127,0)</f>
        <v>0</v>
      </c>
      <c r="I124" s="12">
        <f>-(H124*Summary!$B$17*(Summary!$B$18+Summary!$B$19))</f>
        <v>0</v>
      </c>
      <c r="J124" s="12">
        <f t="shared" si="6"/>
        <v>0</v>
      </c>
      <c r="K124" s="12">
        <f>-PV(Summary!$B$5/12,A124,0,J124,0)</f>
        <v>0</v>
      </c>
      <c r="L124"/>
      <c r="M124" s="12">
        <f t="shared" si="7"/>
        <v>0</v>
      </c>
      <c r="N124"/>
      <c r="O124"/>
      <c r="P124"/>
      <c r="Q124"/>
      <c r="R124"/>
      <c r="T124"/>
    </row>
    <row r="125" spans="1:20" x14ac:dyDescent="0.25">
      <c r="A125" s="3">
        <v>120</v>
      </c>
      <c r="B125" s="40">
        <f t="shared" si="8"/>
        <v>46327</v>
      </c>
      <c r="C125" s="41">
        <f>-'Loan-no Extra'!G129</f>
        <v>0</v>
      </c>
      <c r="D125" s="12">
        <f>-C125*(Summary!$B$12+Summary!$B$13)</f>
        <v>0</v>
      </c>
      <c r="E125" s="12">
        <f t="shared" si="5"/>
        <v>0</v>
      </c>
      <c r="F125" s="12">
        <f>-PV(Summary!$B$5/12,A125,0,E125,0)</f>
        <v>0</v>
      </c>
      <c r="G125" s="5"/>
      <c r="H125" s="12">
        <f>IF(A125&lt;=Summary!$B$9,'Investment Growth'!E128,0)</f>
        <v>0</v>
      </c>
      <c r="I125" s="12">
        <f>-(H125*Summary!$B$17*(Summary!$B$18+Summary!$B$19))</f>
        <v>0</v>
      </c>
      <c r="J125" s="12">
        <f t="shared" si="6"/>
        <v>0</v>
      </c>
      <c r="K125" s="12">
        <f>-PV(Summary!$B$5/12,A125,0,J125,0)</f>
        <v>0</v>
      </c>
      <c r="L125"/>
      <c r="M125" s="12">
        <f t="shared" si="7"/>
        <v>0</v>
      </c>
      <c r="N125"/>
      <c r="O125"/>
      <c r="P125"/>
      <c r="Q125"/>
      <c r="R125"/>
      <c r="T125"/>
    </row>
    <row r="126" spans="1:20" x14ac:dyDescent="0.25">
      <c r="A126" s="3">
        <v>121</v>
      </c>
      <c r="B126" s="40">
        <f t="shared" si="8"/>
        <v>46357</v>
      </c>
      <c r="C126" s="41">
        <f>-'Loan-no Extra'!G130</f>
        <v>0</v>
      </c>
      <c r="D126" s="12">
        <f>-C126*(Summary!$B$12+Summary!$B$13)</f>
        <v>0</v>
      </c>
      <c r="E126" s="12">
        <f t="shared" si="5"/>
        <v>0</v>
      </c>
      <c r="F126" s="12">
        <f>-PV(Summary!$B$5/12,A126,0,E126,0)</f>
        <v>0</v>
      </c>
      <c r="G126" s="5"/>
      <c r="H126" s="12">
        <f>IF(A126&lt;=Summary!$B$9,'Investment Growth'!E129,0)</f>
        <v>0</v>
      </c>
      <c r="I126" s="12">
        <f>-(H126*Summary!$B$17*(Summary!$B$18+Summary!$B$19))</f>
        <v>0</v>
      </c>
      <c r="J126" s="12">
        <f t="shared" si="6"/>
        <v>0</v>
      </c>
      <c r="K126" s="12">
        <f>-PV(Summary!$B$5/12,A126,0,J126,0)</f>
        <v>0</v>
      </c>
      <c r="L126"/>
      <c r="M126" s="12">
        <f t="shared" si="7"/>
        <v>0</v>
      </c>
      <c r="N126"/>
      <c r="O126"/>
      <c r="P126"/>
      <c r="Q126"/>
      <c r="R126"/>
      <c r="T126"/>
    </row>
    <row r="127" spans="1:20" x14ac:dyDescent="0.25">
      <c r="A127" s="3">
        <v>122</v>
      </c>
      <c r="B127" s="40">
        <f t="shared" si="8"/>
        <v>46388</v>
      </c>
      <c r="C127" s="41">
        <f>-'Loan-no Extra'!G131</f>
        <v>0</v>
      </c>
      <c r="D127" s="12">
        <f>-C127*(Summary!$B$12+Summary!$B$13)</f>
        <v>0</v>
      </c>
      <c r="E127" s="12">
        <f t="shared" si="5"/>
        <v>0</v>
      </c>
      <c r="F127" s="12">
        <f>-PV(Summary!$B$5/12,A127,0,E127,0)</f>
        <v>0</v>
      </c>
      <c r="G127" s="5"/>
      <c r="H127" s="12">
        <f>IF(A127&lt;=Summary!$B$9,'Investment Growth'!E130,0)</f>
        <v>0</v>
      </c>
      <c r="I127" s="12">
        <f>-(H127*Summary!$B$17*(Summary!$B$18+Summary!$B$19))</f>
        <v>0</v>
      </c>
      <c r="J127" s="12">
        <f t="shared" si="6"/>
        <v>0</v>
      </c>
      <c r="K127" s="12">
        <f>-PV(Summary!$B$5/12,A127,0,J127,0)</f>
        <v>0</v>
      </c>
      <c r="L127"/>
      <c r="M127" s="12">
        <f t="shared" si="7"/>
        <v>0</v>
      </c>
      <c r="N127"/>
      <c r="O127"/>
      <c r="P127"/>
      <c r="Q127"/>
      <c r="R127"/>
      <c r="T127"/>
    </row>
    <row r="128" spans="1:20" x14ac:dyDescent="0.25">
      <c r="A128" s="3">
        <v>123</v>
      </c>
      <c r="B128" s="40">
        <f t="shared" si="8"/>
        <v>46419</v>
      </c>
      <c r="C128" s="41">
        <f>-'Loan-no Extra'!G132</f>
        <v>0</v>
      </c>
      <c r="D128" s="12">
        <f>-C128*(Summary!$B$12+Summary!$B$13)</f>
        <v>0</v>
      </c>
      <c r="E128" s="12">
        <f t="shared" si="5"/>
        <v>0</v>
      </c>
      <c r="F128" s="12">
        <f>-PV(Summary!$B$5/12,A128,0,E128,0)</f>
        <v>0</v>
      </c>
      <c r="G128" s="5"/>
      <c r="H128" s="12">
        <f>IF(A128&lt;=Summary!$B$9,'Investment Growth'!E131,0)</f>
        <v>0</v>
      </c>
      <c r="I128" s="12">
        <f>-(H128*Summary!$B$17*(Summary!$B$18+Summary!$B$19))</f>
        <v>0</v>
      </c>
      <c r="J128" s="12">
        <f t="shared" si="6"/>
        <v>0</v>
      </c>
      <c r="K128" s="12">
        <f>-PV(Summary!$B$5/12,A128,0,J128,0)</f>
        <v>0</v>
      </c>
      <c r="L128"/>
      <c r="M128" s="12">
        <f t="shared" si="7"/>
        <v>0</v>
      </c>
      <c r="N128"/>
      <c r="O128"/>
      <c r="P128"/>
      <c r="Q128"/>
      <c r="R128"/>
      <c r="T128"/>
    </row>
    <row r="129" spans="1:20" x14ac:dyDescent="0.25">
      <c r="A129" s="3">
        <v>124</v>
      </c>
      <c r="B129" s="40">
        <f t="shared" si="8"/>
        <v>46447</v>
      </c>
      <c r="C129" s="41">
        <f>-'Loan-no Extra'!G133</f>
        <v>0</v>
      </c>
      <c r="D129" s="12">
        <f>-C129*(Summary!$B$12+Summary!$B$13)</f>
        <v>0</v>
      </c>
      <c r="E129" s="12">
        <f t="shared" si="5"/>
        <v>0</v>
      </c>
      <c r="F129" s="12">
        <f>-PV(Summary!$B$5/12,A129,0,E129,0)</f>
        <v>0</v>
      </c>
      <c r="G129" s="5"/>
      <c r="H129" s="12">
        <f>IF(A129&lt;=Summary!$B$9,'Investment Growth'!E132,0)</f>
        <v>0</v>
      </c>
      <c r="I129" s="12">
        <f>-(H129*Summary!$B$17*(Summary!$B$18+Summary!$B$19))</f>
        <v>0</v>
      </c>
      <c r="J129" s="12">
        <f t="shared" si="6"/>
        <v>0</v>
      </c>
      <c r="K129" s="12">
        <f>-PV(Summary!$B$5/12,A129,0,J129,0)</f>
        <v>0</v>
      </c>
      <c r="L129"/>
      <c r="M129" s="12">
        <f t="shared" si="7"/>
        <v>0</v>
      </c>
      <c r="N129"/>
      <c r="O129"/>
      <c r="P129"/>
      <c r="Q129"/>
      <c r="R129"/>
      <c r="T129"/>
    </row>
    <row r="130" spans="1:20" x14ac:dyDescent="0.25">
      <c r="A130" s="3">
        <v>125</v>
      </c>
      <c r="B130" s="40">
        <f t="shared" si="8"/>
        <v>46478</v>
      </c>
      <c r="C130" s="41">
        <f>-'Loan-no Extra'!G134</f>
        <v>0</v>
      </c>
      <c r="D130" s="12">
        <f>-C130*(Summary!$B$12+Summary!$B$13)</f>
        <v>0</v>
      </c>
      <c r="E130" s="12">
        <f t="shared" si="5"/>
        <v>0</v>
      </c>
      <c r="F130" s="12">
        <f>-PV(Summary!$B$5/12,A130,0,E130,0)</f>
        <v>0</v>
      </c>
      <c r="G130" s="5"/>
      <c r="H130" s="12">
        <f>IF(A130&lt;=Summary!$B$9,'Investment Growth'!E133,0)</f>
        <v>0</v>
      </c>
      <c r="I130" s="12">
        <f>-(H130*Summary!$B$17*(Summary!$B$18+Summary!$B$19))</f>
        <v>0</v>
      </c>
      <c r="J130" s="12">
        <f t="shared" si="6"/>
        <v>0</v>
      </c>
      <c r="K130" s="12">
        <f>-PV(Summary!$B$5/12,A130,0,J130,0)</f>
        <v>0</v>
      </c>
      <c r="L130"/>
      <c r="M130" s="12">
        <f t="shared" si="7"/>
        <v>0</v>
      </c>
      <c r="N130"/>
      <c r="O130"/>
      <c r="P130"/>
      <c r="Q130"/>
      <c r="R130"/>
      <c r="T130"/>
    </row>
    <row r="131" spans="1:20" x14ac:dyDescent="0.25">
      <c r="A131" s="3">
        <v>126</v>
      </c>
      <c r="B131" s="40">
        <f t="shared" si="8"/>
        <v>46508</v>
      </c>
      <c r="C131" s="41">
        <f>-'Loan-no Extra'!G135</f>
        <v>0</v>
      </c>
      <c r="D131" s="12">
        <f>-C131*(Summary!$B$12+Summary!$B$13)</f>
        <v>0</v>
      </c>
      <c r="E131" s="12">
        <f t="shared" si="5"/>
        <v>0</v>
      </c>
      <c r="F131" s="12">
        <f>-PV(Summary!$B$5/12,A131,0,E131,0)</f>
        <v>0</v>
      </c>
      <c r="G131" s="5"/>
      <c r="H131" s="12">
        <f>IF(A131&lt;=Summary!$B$9,'Investment Growth'!E134,0)</f>
        <v>0</v>
      </c>
      <c r="I131" s="12">
        <f>-(H131*Summary!$B$17*(Summary!$B$18+Summary!$B$19))</f>
        <v>0</v>
      </c>
      <c r="J131" s="12">
        <f t="shared" si="6"/>
        <v>0</v>
      </c>
      <c r="K131" s="12">
        <f>-PV(Summary!$B$5/12,A131,0,J131,0)</f>
        <v>0</v>
      </c>
      <c r="L131"/>
      <c r="M131" s="12">
        <f t="shared" si="7"/>
        <v>0</v>
      </c>
      <c r="N131"/>
      <c r="O131"/>
      <c r="P131"/>
      <c r="Q131"/>
      <c r="R131"/>
      <c r="T131"/>
    </row>
    <row r="132" spans="1:20" x14ac:dyDescent="0.25">
      <c r="A132" s="3">
        <v>127</v>
      </c>
      <c r="B132" s="40">
        <f t="shared" si="8"/>
        <v>46539</v>
      </c>
      <c r="C132" s="41">
        <f>-'Loan-no Extra'!G136</f>
        <v>0</v>
      </c>
      <c r="D132" s="12">
        <f>-C132*(Summary!$B$12+Summary!$B$13)</f>
        <v>0</v>
      </c>
      <c r="E132" s="12">
        <f t="shared" si="5"/>
        <v>0</v>
      </c>
      <c r="F132" s="12">
        <f>-PV(Summary!$B$5/12,A132,0,E132,0)</f>
        <v>0</v>
      </c>
      <c r="G132" s="5"/>
      <c r="H132" s="12">
        <f>IF(A132&lt;=Summary!$B$9,'Investment Growth'!E135,0)</f>
        <v>0</v>
      </c>
      <c r="I132" s="12">
        <f>-(H132*Summary!$B$17*(Summary!$B$18+Summary!$B$19))</f>
        <v>0</v>
      </c>
      <c r="J132" s="12">
        <f t="shared" si="6"/>
        <v>0</v>
      </c>
      <c r="K132" s="12">
        <f>-PV(Summary!$B$5/12,A132,0,J132,0)</f>
        <v>0</v>
      </c>
      <c r="L132"/>
      <c r="M132" s="12">
        <f t="shared" si="7"/>
        <v>0</v>
      </c>
      <c r="N132"/>
      <c r="O132"/>
      <c r="P132"/>
      <c r="Q132"/>
      <c r="R132"/>
      <c r="T132"/>
    </row>
    <row r="133" spans="1:20" x14ac:dyDescent="0.25">
      <c r="A133" s="3">
        <v>128</v>
      </c>
      <c r="B133" s="40">
        <f t="shared" si="8"/>
        <v>46569</v>
      </c>
      <c r="C133" s="41">
        <f>-'Loan-no Extra'!G137</f>
        <v>0</v>
      </c>
      <c r="D133" s="12">
        <f>-C133*(Summary!$B$12+Summary!$B$13)</f>
        <v>0</v>
      </c>
      <c r="E133" s="12">
        <f t="shared" si="5"/>
        <v>0</v>
      </c>
      <c r="F133" s="12">
        <f>-PV(Summary!$B$5/12,A133,0,E133,0)</f>
        <v>0</v>
      </c>
      <c r="G133" s="5"/>
      <c r="H133" s="12">
        <f>IF(A133&lt;=Summary!$B$9,'Investment Growth'!E136,0)</f>
        <v>0</v>
      </c>
      <c r="I133" s="12">
        <f>-(H133*Summary!$B$17*(Summary!$B$18+Summary!$B$19))</f>
        <v>0</v>
      </c>
      <c r="J133" s="12">
        <f t="shared" si="6"/>
        <v>0</v>
      </c>
      <c r="K133" s="12">
        <f>-PV(Summary!$B$5/12,A133,0,J133,0)</f>
        <v>0</v>
      </c>
      <c r="L133"/>
      <c r="M133" s="12">
        <f t="shared" si="7"/>
        <v>0</v>
      </c>
      <c r="N133"/>
      <c r="O133"/>
      <c r="P133"/>
      <c r="Q133"/>
      <c r="R133"/>
      <c r="T133"/>
    </row>
    <row r="134" spans="1:20" x14ac:dyDescent="0.25">
      <c r="A134" s="3">
        <v>129</v>
      </c>
      <c r="B134" s="40">
        <f t="shared" si="8"/>
        <v>46600</v>
      </c>
      <c r="C134" s="41">
        <f>-'Loan-no Extra'!G138</f>
        <v>0</v>
      </c>
      <c r="D134" s="12">
        <f>-C134*(Summary!$B$12+Summary!$B$13)</f>
        <v>0</v>
      </c>
      <c r="E134" s="12">
        <f t="shared" si="5"/>
        <v>0</v>
      </c>
      <c r="F134" s="12">
        <f>-PV(Summary!$B$5/12,A134,0,E134,0)</f>
        <v>0</v>
      </c>
      <c r="G134" s="5"/>
      <c r="H134" s="12">
        <f>IF(A134&lt;=Summary!$B$9,'Investment Growth'!E137,0)</f>
        <v>0</v>
      </c>
      <c r="I134" s="12">
        <f>-(H134*Summary!$B$17*(Summary!$B$18+Summary!$B$19))</f>
        <v>0</v>
      </c>
      <c r="J134" s="12">
        <f t="shared" si="6"/>
        <v>0</v>
      </c>
      <c r="K134" s="12">
        <f>-PV(Summary!$B$5/12,A134,0,J134,0)</f>
        <v>0</v>
      </c>
      <c r="L134"/>
      <c r="M134" s="12">
        <f t="shared" si="7"/>
        <v>0</v>
      </c>
      <c r="N134"/>
      <c r="O134"/>
      <c r="P134"/>
      <c r="Q134"/>
      <c r="R134"/>
      <c r="T134"/>
    </row>
    <row r="135" spans="1:20" x14ac:dyDescent="0.25">
      <c r="A135" s="3">
        <v>130</v>
      </c>
      <c r="B135" s="40">
        <f t="shared" si="8"/>
        <v>46631</v>
      </c>
      <c r="C135" s="41">
        <f>-'Loan-no Extra'!G139</f>
        <v>0</v>
      </c>
      <c r="D135" s="12">
        <f>-C135*(Summary!$B$12+Summary!$B$13)</f>
        <v>0</v>
      </c>
      <c r="E135" s="12">
        <f t="shared" ref="E135:E198" si="9">SUM(C135:D135)</f>
        <v>0</v>
      </c>
      <c r="F135" s="12">
        <f>-PV(Summary!$B$5/12,A135,0,E135,0)</f>
        <v>0</v>
      </c>
      <c r="G135" s="5"/>
      <c r="H135" s="12">
        <f>IF(A135&lt;=Summary!$B$9,'Investment Growth'!E138,0)</f>
        <v>0</v>
      </c>
      <c r="I135" s="12">
        <f>-(H135*Summary!$B$17*(Summary!$B$18+Summary!$B$19))</f>
        <v>0</v>
      </c>
      <c r="J135" s="12">
        <f t="shared" ref="J135:J198" si="10">SUM(H135:I135)</f>
        <v>0</v>
      </c>
      <c r="K135" s="12">
        <f>-PV(Summary!$B$5/12,A135,0,J135,0)</f>
        <v>0</v>
      </c>
      <c r="L135"/>
      <c r="M135" s="12">
        <f t="shared" ref="M135:M198" si="11">F135+K135</f>
        <v>0</v>
      </c>
      <c r="N135"/>
      <c r="O135"/>
      <c r="P135"/>
      <c r="Q135"/>
      <c r="R135"/>
      <c r="T135"/>
    </row>
    <row r="136" spans="1:20" x14ac:dyDescent="0.25">
      <c r="A136" s="3">
        <v>131</v>
      </c>
      <c r="B136" s="40">
        <f t="shared" ref="B136:B199" si="12">EDATE(B135,1)</f>
        <v>46661</v>
      </c>
      <c r="C136" s="41">
        <f>-'Loan-no Extra'!G140</f>
        <v>0</v>
      </c>
      <c r="D136" s="12">
        <f>-C136*(Summary!$B$12+Summary!$B$13)</f>
        <v>0</v>
      </c>
      <c r="E136" s="12">
        <f t="shared" si="9"/>
        <v>0</v>
      </c>
      <c r="F136" s="12">
        <f>-PV(Summary!$B$5/12,A136,0,E136,0)</f>
        <v>0</v>
      </c>
      <c r="G136" s="5"/>
      <c r="H136" s="12">
        <f>IF(A136&lt;=Summary!$B$9,'Investment Growth'!E139,0)</f>
        <v>0</v>
      </c>
      <c r="I136" s="12">
        <f>-(H136*Summary!$B$17*(Summary!$B$18+Summary!$B$19))</f>
        <v>0</v>
      </c>
      <c r="J136" s="12">
        <f t="shared" si="10"/>
        <v>0</v>
      </c>
      <c r="K136" s="12">
        <f>-PV(Summary!$B$5/12,A136,0,J136,0)</f>
        <v>0</v>
      </c>
      <c r="L136"/>
      <c r="M136" s="12">
        <f t="shared" si="11"/>
        <v>0</v>
      </c>
      <c r="N136"/>
      <c r="O136"/>
      <c r="P136"/>
      <c r="Q136"/>
      <c r="R136"/>
      <c r="T136"/>
    </row>
    <row r="137" spans="1:20" x14ac:dyDescent="0.25">
      <c r="A137" s="3">
        <v>132</v>
      </c>
      <c r="B137" s="40">
        <f t="shared" si="12"/>
        <v>46692</v>
      </c>
      <c r="C137" s="41">
        <f>-'Loan-no Extra'!G141</f>
        <v>0</v>
      </c>
      <c r="D137" s="12">
        <f>-C137*(Summary!$B$12+Summary!$B$13)</f>
        <v>0</v>
      </c>
      <c r="E137" s="12">
        <f t="shared" si="9"/>
        <v>0</v>
      </c>
      <c r="F137" s="12">
        <f>-PV(Summary!$B$5/12,A137,0,E137,0)</f>
        <v>0</v>
      </c>
      <c r="G137" s="5"/>
      <c r="H137" s="12">
        <f>IF(A137&lt;=Summary!$B$9,'Investment Growth'!E140,0)</f>
        <v>0</v>
      </c>
      <c r="I137" s="12">
        <f>-(H137*Summary!$B$17*(Summary!$B$18+Summary!$B$19))</f>
        <v>0</v>
      </c>
      <c r="J137" s="12">
        <f t="shared" si="10"/>
        <v>0</v>
      </c>
      <c r="K137" s="12">
        <f>-PV(Summary!$B$5/12,A137,0,J137,0)</f>
        <v>0</v>
      </c>
      <c r="L137"/>
      <c r="M137" s="12">
        <f t="shared" si="11"/>
        <v>0</v>
      </c>
      <c r="N137"/>
      <c r="O137"/>
      <c r="P137"/>
      <c r="Q137"/>
      <c r="R137"/>
      <c r="T137"/>
    </row>
    <row r="138" spans="1:20" x14ac:dyDescent="0.25">
      <c r="A138" s="3">
        <v>133</v>
      </c>
      <c r="B138" s="40">
        <f t="shared" si="12"/>
        <v>46722</v>
      </c>
      <c r="C138" s="41">
        <f>-'Loan-no Extra'!G142</f>
        <v>0</v>
      </c>
      <c r="D138" s="12">
        <f>-C138*(Summary!$B$12+Summary!$B$13)</f>
        <v>0</v>
      </c>
      <c r="E138" s="12">
        <f t="shared" si="9"/>
        <v>0</v>
      </c>
      <c r="F138" s="12">
        <f>-PV(Summary!$B$5/12,A138,0,E138,0)</f>
        <v>0</v>
      </c>
      <c r="G138" s="5"/>
      <c r="H138" s="12">
        <f>IF(A138&lt;=Summary!$B$9,'Investment Growth'!E141,0)</f>
        <v>0</v>
      </c>
      <c r="I138" s="12">
        <f>-(H138*Summary!$B$17*(Summary!$B$18+Summary!$B$19))</f>
        <v>0</v>
      </c>
      <c r="J138" s="12">
        <f t="shared" si="10"/>
        <v>0</v>
      </c>
      <c r="K138" s="12">
        <f>-PV(Summary!$B$5/12,A138,0,J138,0)</f>
        <v>0</v>
      </c>
      <c r="L138"/>
      <c r="M138" s="12">
        <f t="shared" si="11"/>
        <v>0</v>
      </c>
      <c r="N138"/>
      <c r="O138"/>
      <c r="P138"/>
      <c r="Q138"/>
      <c r="R138"/>
      <c r="T138"/>
    </row>
    <row r="139" spans="1:20" x14ac:dyDescent="0.25">
      <c r="A139" s="3">
        <v>134</v>
      </c>
      <c r="B139" s="40">
        <f t="shared" si="12"/>
        <v>46753</v>
      </c>
      <c r="C139" s="41">
        <f>-'Loan-no Extra'!G143</f>
        <v>0</v>
      </c>
      <c r="D139" s="12">
        <f>-C139*(Summary!$B$12+Summary!$B$13)</f>
        <v>0</v>
      </c>
      <c r="E139" s="12">
        <f t="shared" si="9"/>
        <v>0</v>
      </c>
      <c r="F139" s="12">
        <f>-PV(Summary!$B$5/12,A139,0,E139,0)</f>
        <v>0</v>
      </c>
      <c r="G139" s="5"/>
      <c r="H139" s="12">
        <f>IF(A139&lt;=Summary!$B$9,'Investment Growth'!E142,0)</f>
        <v>0</v>
      </c>
      <c r="I139" s="12">
        <f>-(H139*Summary!$B$17*(Summary!$B$18+Summary!$B$19))</f>
        <v>0</v>
      </c>
      <c r="J139" s="12">
        <f t="shared" si="10"/>
        <v>0</v>
      </c>
      <c r="K139" s="12">
        <f>-PV(Summary!$B$5/12,A139,0,J139,0)</f>
        <v>0</v>
      </c>
      <c r="L139"/>
      <c r="M139" s="12">
        <f t="shared" si="11"/>
        <v>0</v>
      </c>
      <c r="N139"/>
      <c r="O139"/>
      <c r="P139"/>
      <c r="Q139"/>
      <c r="R139"/>
      <c r="T139"/>
    </row>
    <row r="140" spans="1:20" x14ac:dyDescent="0.25">
      <c r="A140" s="3">
        <v>135</v>
      </c>
      <c r="B140" s="40">
        <f t="shared" si="12"/>
        <v>46784</v>
      </c>
      <c r="C140" s="41">
        <f>-'Loan-no Extra'!G144</f>
        <v>0</v>
      </c>
      <c r="D140" s="12">
        <f>-C140*(Summary!$B$12+Summary!$B$13)</f>
        <v>0</v>
      </c>
      <c r="E140" s="12">
        <f t="shared" si="9"/>
        <v>0</v>
      </c>
      <c r="F140" s="12">
        <f>-PV(Summary!$B$5/12,A140,0,E140,0)</f>
        <v>0</v>
      </c>
      <c r="G140" s="5"/>
      <c r="H140" s="12">
        <f>IF(A140&lt;=Summary!$B$9,'Investment Growth'!E143,0)</f>
        <v>0</v>
      </c>
      <c r="I140" s="12">
        <f>-(H140*Summary!$B$17*(Summary!$B$18+Summary!$B$19))</f>
        <v>0</v>
      </c>
      <c r="J140" s="12">
        <f t="shared" si="10"/>
        <v>0</v>
      </c>
      <c r="K140" s="12">
        <f>-PV(Summary!$B$5/12,A140,0,J140,0)</f>
        <v>0</v>
      </c>
      <c r="L140"/>
      <c r="M140" s="12">
        <f t="shared" si="11"/>
        <v>0</v>
      </c>
      <c r="N140"/>
      <c r="O140"/>
      <c r="P140"/>
      <c r="Q140"/>
      <c r="R140"/>
      <c r="T140"/>
    </row>
    <row r="141" spans="1:20" x14ac:dyDescent="0.25">
      <c r="A141" s="3">
        <v>136</v>
      </c>
      <c r="B141" s="40">
        <f t="shared" si="12"/>
        <v>46813</v>
      </c>
      <c r="C141" s="41">
        <f>-'Loan-no Extra'!G145</f>
        <v>0</v>
      </c>
      <c r="D141" s="12">
        <f>-C141*(Summary!$B$12+Summary!$B$13)</f>
        <v>0</v>
      </c>
      <c r="E141" s="12">
        <f t="shared" si="9"/>
        <v>0</v>
      </c>
      <c r="F141" s="12">
        <f>-PV(Summary!$B$5/12,A141,0,E141,0)</f>
        <v>0</v>
      </c>
      <c r="G141" s="5"/>
      <c r="H141" s="12">
        <f>IF(A141&lt;=Summary!$B$9,'Investment Growth'!E144,0)</f>
        <v>0</v>
      </c>
      <c r="I141" s="12">
        <f>-(H141*Summary!$B$17*(Summary!$B$18+Summary!$B$19))</f>
        <v>0</v>
      </c>
      <c r="J141" s="12">
        <f t="shared" si="10"/>
        <v>0</v>
      </c>
      <c r="K141" s="12">
        <f>-PV(Summary!$B$5/12,A141,0,J141,0)</f>
        <v>0</v>
      </c>
      <c r="L141"/>
      <c r="M141" s="12">
        <f t="shared" si="11"/>
        <v>0</v>
      </c>
      <c r="N141"/>
      <c r="O141"/>
      <c r="P141"/>
      <c r="Q141"/>
      <c r="R141"/>
      <c r="T141"/>
    </row>
    <row r="142" spans="1:20" x14ac:dyDescent="0.25">
      <c r="A142" s="3">
        <v>137</v>
      </c>
      <c r="B142" s="40">
        <f t="shared" si="12"/>
        <v>46844</v>
      </c>
      <c r="C142" s="41">
        <f>-'Loan-no Extra'!G146</f>
        <v>0</v>
      </c>
      <c r="D142" s="12">
        <f>-C142*(Summary!$B$12+Summary!$B$13)</f>
        <v>0</v>
      </c>
      <c r="E142" s="12">
        <f t="shared" si="9"/>
        <v>0</v>
      </c>
      <c r="F142" s="12">
        <f>-PV(Summary!$B$5/12,A142,0,E142,0)</f>
        <v>0</v>
      </c>
      <c r="G142" s="5"/>
      <c r="H142" s="12">
        <f>IF(A142&lt;=Summary!$B$9,'Investment Growth'!E145,0)</f>
        <v>0</v>
      </c>
      <c r="I142" s="12">
        <f>-(H142*Summary!$B$17*(Summary!$B$18+Summary!$B$19))</f>
        <v>0</v>
      </c>
      <c r="J142" s="12">
        <f t="shared" si="10"/>
        <v>0</v>
      </c>
      <c r="K142" s="12">
        <f>-PV(Summary!$B$5/12,A142,0,J142,0)</f>
        <v>0</v>
      </c>
      <c r="L142"/>
      <c r="M142" s="12">
        <f t="shared" si="11"/>
        <v>0</v>
      </c>
      <c r="N142"/>
      <c r="O142"/>
      <c r="P142"/>
      <c r="Q142"/>
      <c r="R142"/>
      <c r="T142"/>
    </row>
    <row r="143" spans="1:20" x14ac:dyDescent="0.25">
      <c r="A143" s="3">
        <v>138</v>
      </c>
      <c r="B143" s="40">
        <f t="shared" si="12"/>
        <v>46874</v>
      </c>
      <c r="C143" s="41">
        <f>-'Loan-no Extra'!G147</f>
        <v>0</v>
      </c>
      <c r="D143" s="12">
        <f>-C143*(Summary!$B$12+Summary!$B$13)</f>
        <v>0</v>
      </c>
      <c r="E143" s="12">
        <f t="shared" si="9"/>
        <v>0</v>
      </c>
      <c r="F143" s="12">
        <f>-PV(Summary!$B$5/12,A143,0,E143,0)</f>
        <v>0</v>
      </c>
      <c r="G143" s="5"/>
      <c r="H143" s="12">
        <f>IF(A143&lt;=Summary!$B$9,'Investment Growth'!E146,0)</f>
        <v>0</v>
      </c>
      <c r="I143" s="12">
        <f>-(H143*Summary!$B$17*(Summary!$B$18+Summary!$B$19))</f>
        <v>0</v>
      </c>
      <c r="J143" s="12">
        <f t="shared" si="10"/>
        <v>0</v>
      </c>
      <c r="K143" s="12">
        <f>-PV(Summary!$B$5/12,A143,0,J143,0)</f>
        <v>0</v>
      </c>
      <c r="L143"/>
      <c r="M143" s="12">
        <f t="shared" si="11"/>
        <v>0</v>
      </c>
      <c r="N143"/>
      <c r="O143"/>
      <c r="P143"/>
      <c r="Q143"/>
      <c r="R143"/>
      <c r="T143"/>
    </row>
    <row r="144" spans="1:20" x14ac:dyDescent="0.25">
      <c r="A144" s="3">
        <v>139</v>
      </c>
      <c r="B144" s="40">
        <f t="shared" si="12"/>
        <v>46905</v>
      </c>
      <c r="C144" s="41">
        <f>-'Loan-no Extra'!G148</f>
        <v>0</v>
      </c>
      <c r="D144" s="12">
        <f>-C144*(Summary!$B$12+Summary!$B$13)</f>
        <v>0</v>
      </c>
      <c r="E144" s="12">
        <f t="shared" si="9"/>
        <v>0</v>
      </c>
      <c r="F144" s="12">
        <f>-PV(Summary!$B$5/12,A144,0,E144,0)</f>
        <v>0</v>
      </c>
      <c r="G144" s="5"/>
      <c r="H144" s="12">
        <f>IF(A144&lt;=Summary!$B$9,'Investment Growth'!E147,0)</f>
        <v>0</v>
      </c>
      <c r="I144" s="12">
        <f>-(H144*Summary!$B$17*(Summary!$B$18+Summary!$B$19))</f>
        <v>0</v>
      </c>
      <c r="J144" s="12">
        <f t="shared" si="10"/>
        <v>0</v>
      </c>
      <c r="K144" s="12">
        <f>-PV(Summary!$B$5/12,A144,0,J144,0)</f>
        <v>0</v>
      </c>
      <c r="L144"/>
      <c r="M144" s="12">
        <f t="shared" si="11"/>
        <v>0</v>
      </c>
      <c r="N144"/>
      <c r="O144"/>
      <c r="P144"/>
      <c r="Q144"/>
      <c r="R144"/>
      <c r="T144"/>
    </row>
    <row r="145" spans="1:20" x14ac:dyDescent="0.25">
      <c r="A145" s="3">
        <v>140</v>
      </c>
      <c r="B145" s="40">
        <f t="shared" si="12"/>
        <v>46935</v>
      </c>
      <c r="C145" s="41">
        <f>-'Loan-no Extra'!G149</f>
        <v>0</v>
      </c>
      <c r="D145" s="12">
        <f>-C145*(Summary!$B$12+Summary!$B$13)</f>
        <v>0</v>
      </c>
      <c r="E145" s="12">
        <f t="shared" si="9"/>
        <v>0</v>
      </c>
      <c r="F145" s="12">
        <f>-PV(Summary!$B$5/12,A145,0,E145,0)</f>
        <v>0</v>
      </c>
      <c r="G145" s="5"/>
      <c r="H145" s="12">
        <f>IF(A145&lt;=Summary!$B$9,'Investment Growth'!E148,0)</f>
        <v>0</v>
      </c>
      <c r="I145" s="12">
        <f>-(H145*Summary!$B$17*(Summary!$B$18+Summary!$B$19))</f>
        <v>0</v>
      </c>
      <c r="J145" s="12">
        <f t="shared" si="10"/>
        <v>0</v>
      </c>
      <c r="K145" s="12">
        <f>-PV(Summary!$B$5/12,A145,0,J145,0)</f>
        <v>0</v>
      </c>
      <c r="L145"/>
      <c r="M145" s="12">
        <f t="shared" si="11"/>
        <v>0</v>
      </c>
      <c r="N145"/>
      <c r="O145"/>
      <c r="P145"/>
      <c r="Q145"/>
      <c r="R145"/>
      <c r="T145"/>
    </row>
    <row r="146" spans="1:20" x14ac:dyDescent="0.25">
      <c r="A146" s="3">
        <v>141</v>
      </c>
      <c r="B146" s="40">
        <f t="shared" si="12"/>
        <v>46966</v>
      </c>
      <c r="C146" s="41">
        <f>-'Loan-no Extra'!G150</f>
        <v>0</v>
      </c>
      <c r="D146" s="12">
        <f>-C146*(Summary!$B$12+Summary!$B$13)</f>
        <v>0</v>
      </c>
      <c r="E146" s="12">
        <f t="shared" si="9"/>
        <v>0</v>
      </c>
      <c r="F146" s="12">
        <f>-PV(Summary!$B$5/12,A146,0,E146,0)</f>
        <v>0</v>
      </c>
      <c r="G146" s="5"/>
      <c r="H146" s="12">
        <f>IF(A146&lt;=Summary!$B$9,'Investment Growth'!E149,0)</f>
        <v>0</v>
      </c>
      <c r="I146" s="12">
        <f>-(H146*Summary!$B$17*(Summary!$B$18+Summary!$B$19))</f>
        <v>0</v>
      </c>
      <c r="J146" s="12">
        <f t="shared" si="10"/>
        <v>0</v>
      </c>
      <c r="K146" s="12">
        <f>-PV(Summary!$B$5/12,A146,0,J146,0)</f>
        <v>0</v>
      </c>
      <c r="L146"/>
      <c r="M146" s="12">
        <f t="shared" si="11"/>
        <v>0</v>
      </c>
      <c r="N146"/>
      <c r="O146"/>
      <c r="P146"/>
      <c r="Q146"/>
      <c r="R146"/>
      <c r="T146"/>
    </row>
    <row r="147" spans="1:20" x14ac:dyDescent="0.25">
      <c r="A147" s="3">
        <v>142</v>
      </c>
      <c r="B147" s="40">
        <f t="shared" si="12"/>
        <v>46997</v>
      </c>
      <c r="C147" s="41">
        <f>-'Loan-no Extra'!G151</f>
        <v>0</v>
      </c>
      <c r="D147" s="12">
        <f>-C147*(Summary!$B$12+Summary!$B$13)</f>
        <v>0</v>
      </c>
      <c r="E147" s="12">
        <f t="shared" si="9"/>
        <v>0</v>
      </c>
      <c r="F147" s="12">
        <f>-PV(Summary!$B$5/12,A147,0,E147,0)</f>
        <v>0</v>
      </c>
      <c r="G147" s="5"/>
      <c r="H147" s="12">
        <f>IF(A147&lt;=Summary!$B$9,'Investment Growth'!E150,0)</f>
        <v>0</v>
      </c>
      <c r="I147" s="12">
        <f>-(H147*Summary!$B$17*(Summary!$B$18+Summary!$B$19))</f>
        <v>0</v>
      </c>
      <c r="J147" s="12">
        <f t="shared" si="10"/>
        <v>0</v>
      </c>
      <c r="K147" s="12">
        <f>-PV(Summary!$B$5/12,A147,0,J147,0)</f>
        <v>0</v>
      </c>
      <c r="L147"/>
      <c r="M147" s="12">
        <f t="shared" si="11"/>
        <v>0</v>
      </c>
      <c r="N147"/>
      <c r="O147"/>
      <c r="P147"/>
      <c r="Q147"/>
      <c r="R147"/>
      <c r="T147"/>
    </row>
    <row r="148" spans="1:20" x14ac:dyDescent="0.25">
      <c r="A148" s="3">
        <v>143</v>
      </c>
      <c r="B148" s="40">
        <f t="shared" si="12"/>
        <v>47027</v>
      </c>
      <c r="C148" s="41">
        <f>-'Loan-no Extra'!G152</f>
        <v>0</v>
      </c>
      <c r="D148" s="12">
        <f>-C148*(Summary!$B$12+Summary!$B$13)</f>
        <v>0</v>
      </c>
      <c r="E148" s="12">
        <f t="shared" si="9"/>
        <v>0</v>
      </c>
      <c r="F148" s="12">
        <f>-PV(Summary!$B$5/12,A148,0,E148,0)</f>
        <v>0</v>
      </c>
      <c r="G148" s="5"/>
      <c r="H148" s="12">
        <f>IF(A148&lt;=Summary!$B$9,'Investment Growth'!E151,0)</f>
        <v>0</v>
      </c>
      <c r="I148" s="12">
        <f>-(H148*Summary!$B$17*(Summary!$B$18+Summary!$B$19))</f>
        <v>0</v>
      </c>
      <c r="J148" s="12">
        <f t="shared" si="10"/>
        <v>0</v>
      </c>
      <c r="K148" s="12">
        <f>-PV(Summary!$B$5/12,A148,0,J148,0)</f>
        <v>0</v>
      </c>
      <c r="L148"/>
      <c r="M148" s="12">
        <f t="shared" si="11"/>
        <v>0</v>
      </c>
      <c r="N148"/>
      <c r="O148"/>
      <c r="P148"/>
      <c r="Q148"/>
      <c r="R148"/>
      <c r="T148"/>
    </row>
    <row r="149" spans="1:20" x14ac:dyDescent="0.25">
      <c r="A149" s="3">
        <v>144</v>
      </c>
      <c r="B149" s="40">
        <f t="shared" si="12"/>
        <v>47058</v>
      </c>
      <c r="C149" s="41">
        <f>-'Loan-no Extra'!G153</f>
        <v>0</v>
      </c>
      <c r="D149" s="12">
        <f>-C149*(Summary!$B$12+Summary!$B$13)</f>
        <v>0</v>
      </c>
      <c r="E149" s="12">
        <f t="shared" si="9"/>
        <v>0</v>
      </c>
      <c r="F149" s="12">
        <f>-PV(Summary!$B$5/12,A149,0,E149,0)</f>
        <v>0</v>
      </c>
      <c r="G149" s="5"/>
      <c r="H149" s="12">
        <f>IF(A149&lt;=Summary!$B$9,'Investment Growth'!E152,0)</f>
        <v>0</v>
      </c>
      <c r="I149" s="12">
        <f>-(H149*Summary!$B$17*(Summary!$B$18+Summary!$B$19))</f>
        <v>0</v>
      </c>
      <c r="J149" s="12">
        <f t="shared" si="10"/>
        <v>0</v>
      </c>
      <c r="K149" s="12">
        <f>-PV(Summary!$B$5/12,A149,0,J149,0)</f>
        <v>0</v>
      </c>
      <c r="L149"/>
      <c r="M149" s="12">
        <f t="shared" si="11"/>
        <v>0</v>
      </c>
      <c r="N149"/>
      <c r="O149"/>
      <c r="P149"/>
      <c r="Q149"/>
      <c r="R149"/>
      <c r="T149"/>
    </row>
    <row r="150" spans="1:20" x14ac:dyDescent="0.25">
      <c r="A150" s="3">
        <v>145</v>
      </c>
      <c r="B150" s="40">
        <f t="shared" si="12"/>
        <v>47088</v>
      </c>
      <c r="C150" s="41">
        <f>-'Loan-no Extra'!G154</f>
        <v>0</v>
      </c>
      <c r="D150" s="12">
        <f>-C150*(Summary!$B$12+Summary!$B$13)</f>
        <v>0</v>
      </c>
      <c r="E150" s="12">
        <f t="shared" si="9"/>
        <v>0</v>
      </c>
      <c r="F150" s="12">
        <f>-PV(Summary!$B$5/12,A150,0,E150,0)</f>
        <v>0</v>
      </c>
      <c r="G150" s="5"/>
      <c r="H150" s="12">
        <f>IF(A150&lt;=Summary!$B$9,'Investment Growth'!E153,0)</f>
        <v>0</v>
      </c>
      <c r="I150" s="12">
        <f>-(H150*Summary!$B$17*(Summary!$B$18+Summary!$B$19))</f>
        <v>0</v>
      </c>
      <c r="J150" s="12">
        <f t="shared" si="10"/>
        <v>0</v>
      </c>
      <c r="K150" s="12">
        <f>-PV(Summary!$B$5/12,A150,0,J150,0)</f>
        <v>0</v>
      </c>
      <c r="L150"/>
      <c r="M150" s="12">
        <f t="shared" si="11"/>
        <v>0</v>
      </c>
      <c r="N150"/>
      <c r="O150"/>
      <c r="P150"/>
      <c r="Q150"/>
      <c r="R150"/>
      <c r="T150"/>
    </row>
    <row r="151" spans="1:20" x14ac:dyDescent="0.25">
      <c r="A151" s="3">
        <v>146</v>
      </c>
      <c r="B151" s="40">
        <f t="shared" si="12"/>
        <v>47119</v>
      </c>
      <c r="C151" s="41">
        <f>-'Loan-no Extra'!G155</f>
        <v>0</v>
      </c>
      <c r="D151" s="12">
        <f>-C151*(Summary!$B$12+Summary!$B$13)</f>
        <v>0</v>
      </c>
      <c r="E151" s="12">
        <f t="shared" si="9"/>
        <v>0</v>
      </c>
      <c r="F151" s="12">
        <f>-PV(Summary!$B$5/12,A151,0,E151,0)</f>
        <v>0</v>
      </c>
      <c r="G151" s="5"/>
      <c r="H151" s="12">
        <f>IF(A151&lt;=Summary!$B$9,'Investment Growth'!E154,0)</f>
        <v>0</v>
      </c>
      <c r="I151" s="12">
        <f>-(H151*Summary!$B$17*(Summary!$B$18+Summary!$B$19))</f>
        <v>0</v>
      </c>
      <c r="J151" s="12">
        <f t="shared" si="10"/>
        <v>0</v>
      </c>
      <c r="K151" s="12">
        <f>-PV(Summary!$B$5/12,A151,0,J151,0)</f>
        <v>0</v>
      </c>
      <c r="L151"/>
      <c r="M151" s="12">
        <f t="shared" si="11"/>
        <v>0</v>
      </c>
      <c r="N151"/>
      <c r="O151"/>
      <c r="P151"/>
      <c r="Q151"/>
      <c r="R151"/>
      <c r="T151"/>
    </row>
    <row r="152" spans="1:20" x14ac:dyDescent="0.25">
      <c r="A152" s="3">
        <v>147</v>
      </c>
      <c r="B152" s="40">
        <f t="shared" si="12"/>
        <v>47150</v>
      </c>
      <c r="C152" s="41">
        <f>-'Loan-no Extra'!G156</f>
        <v>0</v>
      </c>
      <c r="D152" s="12">
        <f>-C152*(Summary!$B$12+Summary!$B$13)</f>
        <v>0</v>
      </c>
      <c r="E152" s="12">
        <f t="shared" si="9"/>
        <v>0</v>
      </c>
      <c r="F152" s="12">
        <f>-PV(Summary!$B$5/12,A152,0,E152,0)</f>
        <v>0</v>
      </c>
      <c r="G152" s="5"/>
      <c r="H152" s="12">
        <f>IF(A152&lt;=Summary!$B$9,'Investment Growth'!E155,0)</f>
        <v>0</v>
      </c>
      <c r="I152" s="12">
        <f>-(H152*Summary!$B$17*(Summary!$B$18+Summary!$B$19))</f>
        <v>0</v>
      </c>
      <c r="J152" s="12">
        <f t="shared" si="10"/>
        <v>0</v>
      </c>
      <c r="K152" s="12">
        <f>-PV(Summary!$B$5/12,A152,0,J152,0)</f>
        <v>0</v>
      </c>
      <c r="L152"/>
      <c r="M152" s="12">
        <f t="shared" si="11"/>
        <v>0</v>
      </c>
      <c r="N152"/>
      <c r="O152"/>
      <c r="P152"/>
      <c r="Q152"/>
      <c r="R152"/>
      <c r="T152"/>
    </row>
    <row r="153" spans="1:20" x14ac:dyDescent="0.25">
      <c r="A153" s="3">
        <v>148</v>
      </c>
      <c r="B153" s="40">
        <f t="shared" si="12"/>
        <v>47178</v>
      </c>
      <c r="C153" s="41">
        <f>-'Loan-no Extra'!G157</f>
        <v>0</v>
      </c>
      <c r="D153" s="12">
        <f>-C153*(Summary!$B$12+Summary!$B$13)</f>
        <v>0</v>
      </c>
      <c r="E153" s="12">
        <f t="shared" si="9"/>
        <v>0</v>
      </c>
      <c r="F153" s="12">
        <f>-PV(Summary!$B$5/12,A153,0,E153,0)</f>
        <v>0</v>
      </c>
      <c r="G153" s="5"/>
      <c r="H153" s="12">
        <f>IF(A153&lt;=Summary!$B$9,'Investment Growth'!E156,0)</f>
        <v>0</v>
      </c>
      <c r="I153" s="12">
        <f>-(H153*Summary!$B$17*(Summary!$B$18+Summary!$B$19))</f>
        <v>0</v>
      </c>
      <c r="J153" s="12">
        <f t="shared" si="10"/>
        <v>0</v>
      </c>
      <c r="K153" s="12">
        <f>-PV(Summary!$B$5/12,A153,0,J153,0)</f>
        <v>0</v>
      </c>
      <c r="L153"/>
      <c r="M153" s="12">
        <f t="shared" si="11"/>
        <v>0</v>
      </c>
      <c r="N153"/>
      <c r="O153"/>
      <c r="P153"/>
      <c r="Q153"/>
      <c r="R153"/>
      <c r="T153"/>
    </row>
    <row r="154" spans="1:20" x14ac:dyDescent="0.25">
      <c r="A154" s="3">
        <v>149</v>
      </c>
      <c r="B154" s="40">
        <f t="shared" si="12"/>
        <v>47209</v>
      </c>
      <c r="C154" s="41">
        <f>-'Loan-no Extra'!G158</f>
        <v>0</v>
      </c>
      <c r="D154" s="12">
        <f>-C154*(Summary!$B$12+Summary!$B$13)</f>
        <v>0</v>
      </c>
      <c r="E154" s="12">
        <f t="shared" si="9"/>
        <v>0</v>
      </c>
      <c r="F154" s="12">
        <f>-PV(Summary!$B$5/12,A154,0,E154,0)</f>
        <v>0</v>
      </c>
      <c r="G154" s="5"/>
      <c r="H154" s="12">
        <f>IF(A154&lt;=Summary!$B$9,'Investment Growth'!E157,0)</f>
        <v>0</v>
      </c>
      <c r="I154" s="12">
        <f>-(H154*Summary!$B$17*(Summary!$B$18+Summary!$B$19))</f>
        <v>0</v>
      </c>
      <c r="J154" s="12">
        <f t="shared" si="10"/>
        <v>0</v>
      </c>
      <c r="K154" s="12">
        <f>-PV(Summary!$B$5/12,A154,0,J154,0)</f>
        <v>0</v>
      </c>
      <c r="L154"/>
      <c r="M154" s="12">
        <f t="shared" si="11"/>
        <v>0</v>
      </c>
      <c r="N154"/>
      <c r="O154"/>
      <c r="P154"/>
      <c r="Q154"/>
      <c r="R154"/>
      <c r="T154"/>
    </row>
    <row r="155" spans="1:20" x14ac:dyDescent="0.25">
      <c r="A155" s="3">
        <v>150</v>
      </c>
      <c r="B155" s="40">
        <f t="shared" si="12"/>
        <v>47239</v>
      </c>
      <c r="C155" s="41">
        <f>-'Loan-no Extra'!G159</f>
        <v>0</v>
      </c>
      <c r="D155" s="12">
        <f>-C155*(Summary!$B$12+Summary!$B$13)</f>
        <v>0</v>
      </c>
      <c r="E155" s="12">
        <f t="shared" si="9"/>
        <v>0</v>
      </c>
      <c r="F155" s="12">
        <f>-PV(Summary!$B$5/12,A155,0,E155,0)</f>
        <v>0</v>
      </c>
      <c r="G155" s="5"/>
      <c r="H155" s="12">
        <f>IF(A155&lt;=Summary!$B$9,'Investment Growth'!E158,0)</f>
        <v>0</v>
      </c>
      <c r="I155" s="12">
        <f>-(H155*Summary!$B$17*(Summary!$B$18+Summary!$B$19))</f>
        <v>0</v>
      </c>
      <c r="J155" s="12">
        <f t="shared" si="10"/>
        <v>0</v>
      </c>
      <c r="K155" s="12">
        <f>-PV(Summary!$B$5/12,A155,0,J155,0)</f>
        <v>0</v>
      </c>
      <c r="L155"/>
      <c r="M155" s="12">
        <f t="shared" si="11"/>
        <v>0</v>
      </c>
      <c r="N155"/>
      <c r="O155"/>
      <c r="P155"/>
      <c r="Q155"/>
      <c r="R155"/>
      <c r="T155"/>
    </row>
    <row r="156" spans="1:20" x14ac:dyDescent="0.25">
      <c r="A156" s="3">
        <v>151</v>
      </c>
      <c r="B156" s="40">
        <f t="shared" si="12"/>
        <v>47270</v>
      </c>
      <c r="C156" s="41">
        <f>-'Loan-no Extra'!G160</f>
        <v>0</v>
      </c>
      <c r="D156" s="12">
        <f>-C156*(Summary!$B$12+Summary!$B$13)</f>
        <v>0</v>
      </c>
      <c r="E156" s="12">
        <f t="shared" si="9"/>
        <v>0</v>
      </c>
      <c r="F156" s="12">
        <f>-PV(Summary!$B$5/12,A156,0,E156,0)</f>
        <v>0</v>
      </c>
      <c r="G156" s="5"/>
      <c r="H156" s="12">
        <f>IF(A156&lt;=Summary!$B$9,'Investment Growth'!E159,0)</f>
        <v>0</v>
      </c>
      <c r="I156" s="12">
        <f>-(H156*Summary!$B$17*(Summary!$B$18+Summary!$B$19))</f>
        <v>0</v>
      </c>
      <c r="J156" s="12">
        <f t="shared" si="10"/>
        <v>0</v>
      </c>
      <c r="K156" s="12">
        <f>-PV(Summary!$B$5/12,A156,0,J156,0)</f>
        <v>0</v>
      </c>
      <c r="L156"/>
      <c r="M156" s="12">
        <f t="shared" si="11"/>
        <v>0</v>
      </c>
      <c r="N156"/>
      <c r="O156"/>
      <c r="P156"/>
      <c r="Q156"/>
      <c r="R156"/>
      <c r="T156"/>
    </row>
    <row r="157" spans="1:20" x14ac:dyDescent="0.25">
      <c r="A157" s="3">
        <v>152</v>
      </c>
      <c r="B157" s="40">
        <f t="shared" si="12"/>
        <v>47300</v>
      </c>
      <c r="C157" s="41">
        <f>-'Loan-no Extra'!G161</f>
        <v>0</v>
      </c>
      <c r="D157" s="12">
        <f>-C157*(Summary!$B$12+Summary!$B$13)</f>
        <v>0</v>
      </c>
      <c r="E157" s="12">
        <f t="shared" si="9"/>
        <v>0</v>
      </c>
      <c r="F157" s="12">
        <f>-PV(Summary!$B$5/12,A157,0,E157,0)</f>
        <v>0</v>
      </c>
      <c r="G157" s="5"/>
      <c r="H157" s="12">
        <f>IF(A157&lt;=Summary!$B$9,'Investment Growth'!E160,0)</f>
        <v>0</v>
      </c>
      <c r="I157" s="12">
        <f>-(H157*Summary!$B$17*(Summary!$B$18+Summary!$B$19))</f>
        <v>0</v>
      </c>
      <c r="J157" s="12">
        <f t="shared" si="10"/>
        <v>0</v>
      </c>
      <c r="K157" s="12">
        <f>-PV(Summary!$B$5/12,A157,0,J157,0)</f>
        <v>0</v>
      </c>
      <c r="L157"/>
      <c r="M157" s="12">
        <f t="shared" si="11"/>
        <v>0</v>
      </c>
      <c r="N157"/>
      <c r="O157"/>
      <c r="P157"/>
      <c r="Q157"/>
      <c r="R157"/>
      <c r="T157"/>
    </row>
    <row r="158" spans="1:20" x14ac:dyDescent="0.25">
      <c r="A158" s="3">
        <v>153</v>
      </c>
      <c r="B158" s="40">
        <f t="shared" si="12"/>
        <v>47331</v>
      </c>
      <c r="C158" s="41">
        <f>-'Loan-no Extra'!G162</f>
        <v>0</v>
      </c>
      <c r="D158" s="12">
        <f>-C158*(Summary!$B$12+Summary!$B$13)</f>
        <v>0</v>
      </c>
      <c r="E158" s="12">
        <f t="shared" si="9"/>
        <v>0</v>
      </c>
      <c r="F158" s="12">
        <f>-PV(Summary!$B$5/12,A158,0,E158,0)</f>
        <v>0</v>
      </c>
      <c r="G158" s="5"/>
      <c r="H158" s="12">
        <f>IF(A158&lt;=Summary!$B$9,'Investment Growth'!E161,0)</f>
        <v>0</v>
      </c>
      <c r="I158" s="12">
        <f>-(H158*Summary!$B$17*(Summary!$B$18+Summary!$B$19))</f>
        <v>0</v>
      </c>
      <c r="J158" s="12">
        <f t="shared" si="10"/>
        <v>0</v>
      </c>
      <c r="K158" s="12">
        <f>-PV(Summary!$B$5/12,A158,0,J158,0)</f>
        <v>0</v>
      </c>
      <c r="L158"/>
      <c r="M158" s="12">
        <f t="shared" si="11"/>
        <v>0</v>
      </c>
      <c r="N158"/>
      <c r="O158"/>
      <c r="P158"/>
      <c r="Q158"/>
      <c r="R158"/>
      <c r="T158"/>
    </row>
    <row r="159" spans="1:20" x14ac:dyDescent="0.25">
      <c r="A159" s="3">
        <v>154</v>
      </c>
      <c r="B159" s="40">
        <f t="shared" si="12"/>
        <v>47362</v>
      </c>
      <c r="C159" s="41">
        <f>-'Loan-no Extra'!G163</f>
        <v>0</v>
      </c>
      <c r="D159" s="12">
        <f>-C159*(Summary!$B$12+Summary!$B$13)</f>
        <v>0</v>
      </c>
      <c r="E159" s="12">
        <f t="shared" si="9"/>
        <v>0</v>
      </c>
      <c r="F159" s="12">
        <f>-PV(Summary!$B$5/12,A159,0,E159,0)</f>
        <v>0</v>
      </c>
      <c r="G159" s="5"/>
      <c r="H159" s="12">
        <f>IF(A159&lt;=Summary!$B$9,'Investment Growth'!E162,0)</f>
        <v>0</v>
      </c>
      <c r="I159" s="12">
        <f>-(H159*Summary!$B$17*(Summary!$B$18+Summary!$B$19))</f>
        <v>0</v>
      </c>
      <c r="J159" s="12">
        <f t="shared" si="10"/>
        <v>0</v>
      </c>
      <c r="K159" s="12">
        <f>-PV(Summary!$B$5/12,A159,0,J159,0)</f>
        <v>0</v>
      </c>
      <c r="L159"/>
      <c r="M159" s="12">
        <f t="shared" si="11"/>
        <v>0</v>
      </c>
      <c r="N159"/>
      <c r="O159"/>
      <c r="P159"/>
      <c r="Q159"/>
      <c r="R159"/>
      <c r="T159"/>
    </row>
    <row r="160" spans="1:20" x14ac:dyDescent="0.25">
      <c r="A160" s="3">
        <v>155</v>
      </c>
      <c r="B160" s="40">
        <f t="shared" si="12"/>
        <v>47392</v>
      </c>
      <c r="C160" s="41">
        <f>-'Loan-no Extra'!G164</f>
        <v>0</v>
      </c>
      <c r="D160" s="12">
        <f>-C160*(Summary!$B$12+Summary!$B$13)</f>
        <v>0</v>
      </c>
      <c r="E160" s="12">
        <f t="shared" si="9"/>
        <v>0</v>
      </c>
      <c r="F160" s="12">
        <f>-PV(Summary!$B$5/12,A160,0,E160,0)</f>
        <v>0</v>
      </c>
      <c r="G160" s="5"/>
      <c r="H160" s="12">
        <f>IF(A160&lt;=Summary!$B$9,'Investment Growth'!E163,0)</f>
        <v>0</v>
      </c>
      <c r="I160" s="12">
        <f>-(H160*Summary!$B$17*(Summary!$B$18+Summary!$B$19))</f>
        <v>0</v>
      </c>
      <c r="J160" s="12">
        <f t="shared" si="10"/>
        <v>0</v>
      </c>
      <c r="K160" s="12">
        <f>-PV(Summary!$B$5/12,A160,0,J160,0)</f>
        <v>0</v>
      </c>
      <c r="L160"/>
      <c r="M160" s="12">
        <f t="shared" si="11"/>
        <v>0</v>
      </c>
      <c r="N160"/>
      <c r="O160"/>
      <c r="P160"/>
      <c r="Q160"/>
      <c r="R160"/>
      <c r="T160"/>
    </row>
    <row r="161" spans="1:20" x14ac:dyDescent="0.25">
      <c r="A161" s="3">
        <v>156</v>
      </c>
      <c r="B161" s="40">
        <f t="shared" si="12"/>
        <v>47423</v>
      </c>
      <c r="C161" s="41">
        <f>-'Loan-no Extra'!G165</f>
        <v>0</v>
      </c>
      <c r="D161" s="12">
        <f>-C161*(Summary!$B$12+Summary!$B$13)</f>
        <v>0</v>
      </c>
      <c r="E161" s="12">
        <f t="shared" si="9"/>
        <v>0</v>
      </c>
      <c r="F161" s="12">
        <f>-PV(Summary!$B$5/12,A161,0,E161,0)</f>
        <v>0</v>
      </c>
      <c r="G161" s="5"/>
      <c r="H161" s="12">
        <f>IF(A161&lt;=Summary!$B$9,'Investment Growth'!E164,0)</f>
        <v>0</v>
      </c>
      <c r="I161" s="12">
        <f>-(H161*Summary!$B$17*(Summary!$B$18+Summary!$B$19))</f>
        <v>0</v>
      </c>
      <c r="J161" s="12">
        <f t="shared" si="10"/>
        <v>0</v>
      </c>
      <c r="K161" s="12">
        <f>-PV(Summary!$B$5/12,A161,0,J161,0)</f>
        <v>0</v>
      </c>
      <c r="L161"/>
      <c r="M161" s="12">
        <f t="shared" si="11"/>
        <v>0</v>
      </c>
      <c r="N161"/>
      <c r="O161"/>
      <c r="P161"/>
      <c r="Q161"/>
      <c r="R161"/>
      <c r="T161"/>
    </row>
    <row r="162" spans="1:20" x14ac:dyDescent="0.25">
      <c r="A162" s="3">
        <v>157</v>
      </c>
      <c r="B162" s="40">
        <f t="shared" si="12"/>
        <v>47453</v>
      </c>
      <c r="C162" s="41">
        <f>-'Loan-no Extra'!G166</f>
        <v>0</v>
      </c>
      <c r="D162" s="12">
        <f>-C162*(Summary!$B$12+Summary!$B$13)</f>
        <v>0</v>
      </c>
      <c r="E162" s="12">
        <f t="shared" si="9"/>
        <v>0</v>
      </c>
      <c r="F162" s="12">
        <f>-PV(Summary!$B$5/12,A162,0,E162,0)</f>
        <v>0</v>
      </c>
      <c r="G162" s="5"/>
      <c r="H162" s="12">
        <f>IF(A162&lt;=Summary!$B$9,'Investment Growth'!E165,0)</f>
        <v>0</v>
      </c>
      <c r="I162" s="12">
        <f>-(H162*Summary!$B$17*(Summary!$B$18+Summary!$B$19))</f>
        <v>0</v>
      </c>
      <c r="J162" s="12">
        <f t="shared" si="10"/>
        <v>0</v>
      </c>
      <c r="K162" s="12">
        <f>-PV(Summary!$B$5/12,A162,0,J162,0)</f>
        <v>0</v>
      </c>
      <c r="L162"/>
      <c r="M162" s="12">
        <f t="shared" si="11"/>
        <v>0</v>
      </c>
      <c r="N162"/>
      <c r="O162"/>
      <c r="P162"/>
      <c r="Q162"/>
      <c r="R162"/>
      <c r="T162"/>
    </row>
    <row r="163" spans="1:20" x14ac:dyDescent="0.25">
      <c r="A163" s="3">
        <v>158</v>
      </c>
      <c r="B163" s="40">
        <f t="shared" si="12"/>
        <v>47484</v>
      </c>
      <c r="C163" s="41">
        <f>-'Loan-no Extra'!G167</f>
        <v>0</v>
      </c>
      <c r="D163" s="12">
        <f>-C163*(Summary!$B$12+Summary!$B$13)</f>
        <v>0</v>
      </c>
      <c r="E163" s="12">
        <f t="shared" si="9"/>
        <v>0</v>
      </c>
      <c r="F163" s="12">
        <f>-PV(Summary!$B$5/12,A163,0,E163,0)</f>
        <v>0</v>
      </c>
      <c r="G163" s="5"/>
      <c r="H163" s="12">
        <f>IF(A163&lt;=Summary!$B$9,'Investment Growth'!E166,0)</f>
        <v>0</v>
      </c>
      <c r="I163" s="12">
        <f>-(H163*Summary!$B$17*(Summary!$B$18+Summary!$B$19))</f>
        <v>0</v>
      </c>
      <c r="J163" s="12">
        <f t="shared" si="10"/>
        <v>0</v>
      </c>
      <c r="K163" s="12">
        <f>-PV(Summary!$B$5/12,A163,0,J163,0)</f>
        <v>0</v>
      </c>
      <c r="L163"/>
      <c r="M163" s="12">
        <f t="shared" si="11"/>
        <v>0</v>
      </c>
      <c r="N163"/>
      <c r="O163"/>
      <c r="P163"/>
      <c r="Q163"/>
      <c r="R163"/>
      <c r="T163"/>
    </row>
    <row r="164" spans="1:20" x14ac:dyDescent="0.25">
      <c r="A164" s="3">
        <v>159</v>
      </c>
      <c r="B164" s="40">
        <f t="shared" si="12"/>
        <v>47515</v>
      </c>
      <c r="C164" s="41">
        <f>-'Loan-no Extra'!G168</f>
        <v>0</v>
      </c>
      <c r="D164" s="12">
        <f>-C164*(Summary!$B$12+Summary!$B$13)</f>
        <v>0</v>
      </c>
      <c r="E164" s="12">
        <f t="shared" si="9"/>
        <v>0</v>
      </c>
      <c r="F164" s="12">
        <f>-PV(Summary!$B$5/12,A164,0,E164,0)</f>
        <v>0</v>
      </c>
      <c r="G164" s="5"/>
      <c r="H164" s="12">
        <f>IF(A164&lt;=Summary!$B$9,'Investment Growth'!E167,0)</f>
        <v>0</v>
      </c>
      <c r="I164" s="12">
        <f>-(H164*Summary!$B$17*(Summary!$B$18+Summary!$B$19))</f>
        <v>0</v>
      </c>
      <c r="J164" s="12">
        <f t="shared" si="10"/>
        <v>0</v>
      </c>
      <c r="K164" s="12">
        <f>-PV(Summary!$B$5/12,A164,0,J164,0)</f>
        <v>0</v>
      </c>
      <c r="L164"/>
      <c r="M164" s="12">
        <f t="shared" si="11"/>
        <v>0</v>
      </c>
      <c r="N164"/>
      <c r="O164"/>
      <c r="P164"/>
      <c r="Q164"/>
      <c r="R164"/>
      <c r="T164"/>
    </row>
    <row r="165" spans="1:20" x14ac:dyDescent="0.25">
      <c r="A165" s="3">
        <v>160</v>
      </c>
      <c r="B165" s="40">
        <f t="shared" si="12"/>
        <v>47543</v>
      </c>
      <c r="C165" s="41">
        <f>-'Loan-no Extra'!G169</f>
        <v>0</v>
      </c>
      <c r="D165" s="12">
        <f>-C165*(Summary!$B$12+Summary!$B$13)</f>
        <v>0</v>
      </c>
      <c r="E165" s="12">
        <f t="shared" si="9"/>
        <v>0</v>
      </c>
      <c r="F165" s="12">
        <f>-PV(Summary!$B$5/12,A165,0,E165,0)</f>
        <v>0</v>
      </c>
      <c r="G165" s="5"/>
      <c r="H165" s="12">
        <f>IF(A165&lt;=Summary!$B$9,'Investment Growth'!E168,0)</f>
        <v>0</v>
      </c>
      <c r="I165" s="12">
        <f>-(H165*Summary!$B$17*(Summary!$B$18+Summary!$B$19))</f>
        <v>0</v>
      </c>
      <c r="J165" s="12">
        <f t="shared" si="10"/>
        <v>0</v>
      </c>
      <c r="K165" s="12">
        <f>-PV(Summary!$B$5/12,A165,0,J165,0)</f>
        <v>0</v>
      </c>
      <c r="L165"/>
      <c r="M165" s="12">
        <f t="shared" si="11"/>
        <v>0</v>
      </c>
      <c r="N165"/>
      <c r="O165"/>
      <c r="P165"/>
      <c r="Q165"/>
      <c r="R165"/>
      <c r="T165"/>
    </row>
    <row r="166" spans="1:20" x14ac:dyDescent="0.25">
      <c r="A166" s="3">
        <v>161</v>
      </c>
      <c r="B166" s="40">
        <f t="shared" si="12"/>
        <v>47574</v>
      </c>
      <c r="C166" s="41">
        <f>-'Loan-no Extra'!G170</f>
        <v>0</v>
      </c>
      <c r="D166" s="12">
        <f>-C166*(Summary!$B$12+Summary!$B$13)</f>
        <v>0</v>
      </c>
      <c r="E166" s="12">
        <f t="shared" si="9"/>
        <v>0</v>
      </c>
      <c r="F166" s="12">
        <f>-PV(Summary!$B$5/12,A166,0,E166,0)</f>
        <v>0</v>
      </c>
      <c r="G166" s="5"/>
      <c r="H166" s="12">
        <f>IF(A166&lt;=Summary!$B$9,'Investment Growth'!E169,0)</f>
        <v>0</v>
      </c>
      <c r="I166" s="12">
        <f>-(H166*Summary!$B$17*(Summary!$B$18+Summary!$B$19))</f>
        <v>0</v>
      </c>
      <c r="J166" s="12">
        <f t="shared" si="10"/>
        <v>0</v>
      </c>
      <c r="K166" s="12">
        <f>-PV(Summary!$B$5/12,A166,0,J166,0)</f>
        <v>0</v>
      </c>
      <c r="L166"/>
      <c r="M166" s="12">
        <f t="shared" si="11"/>
        <v>0</v>
      </c>
      <c r="N166"/>
      <c r="O166"/>
      <c r="P166"/>
      <c r="Q166"/>
      <c r="R166"/>
      <c r="T166"/>
    </row>
    <row r="167" spans="1:20" x14ac:dyDescent="0.25">
      <c r="A167" s="3">
        <v>162</v>
      </c>
      <c r="B167" s="40">
        <f t="shared" si="12"/>
        <v>47604</v>
      </c>
      <c r="C167" s="41">
        <f>-'Loan-no Extra'!G171</f>
        <v>0</v>
      </c>
      <c r="D167" s="12">
        <f>-C167*(Summary!$B$12+Summary!$B$13)</f>
        <v>0</v>
      </c>
      <c r="E167" s="12">
        <f t="shared" si="9"/>
        <v>0</v>
      </c>
      <c r="F167" s="12">
        <f>-PV(Summary!$B$5/12,A167,0,E167,0)</f>
        <v>0</v>
      </c>
      <c r="G167" s="5"/>
      <c r="H167" s="12">
        <f>IF(A167&lt;=Summary!$B$9,'Investment Growth'!E170,0)</f>
        <v>0</v>
      </c>
      <c r="I167" s="12">
        <f>-(H167*Summary!$B$17*(Summary!$B$18+Summary!$B$19))</f>
        <v>0</v>
      </c>
      <c r="J167" s="12">
        <f t="shared" si="10"/>
        <v>0</v>
      </c>
      <c r="K167" s="12">
        <f>-PV(Summary!$B$5/12,A167,0,J167,0)</f>
        <v>0</v>
      </c>
      <c r="L167"/>
      <c r="M167" s="12">
        <f t="shared" si="11"/>
        <v>0</v>
      </c>
      <c r="N167"/>
      <c r="O167"/>
      <c r="P167"/>
      <c r="Q167"/>
      <c r="R167"/>
      <c r="T167"/>
    </row>
    <row r="168" spans="1:20" x14ac:dyDescent="0.25">
      <c r="A168" s="3">
        <v>163</v>
      </c>
      <c r="B168" s="40">
        <f t="shared" si="12"/>
        <v>47635</v>
      </c>
      <c r="C168" s="41">
        <f>-'Loan-no Extra'!G172</f>
        <v>0</v>
      </c>
      <c r="D168" s="12">
        <f>-C168*(Summary!$B$12+Summary!$B$13)</f>
        <v>0</v>
      </c>
      <c r="E168" s="12">
        <f t="shared" si="9"/>
        <v>0</v>
      </c>
      <c r="F168" s="12">
        <f>-PV(Summary!$B$5/12,A168,0,E168,0)</f>
        <v>0</v>
      </c>
      <c r="G168" s="5"/>
      <c r="H168" s="12">
        <f>IF(A168&lt;=Summary!$B$9,'Investment Growth'!E171,0)</f>
        <v>0</v>
      </c>
      <c r="I168" s="12">
        <f>-(H168*Summary!$B$17*(Summary!$B$18+Summary!$B$19))</f>
        <v>0</v>
      </c>
      <c r="J168" s="12">
        <f t="shared" si="10"/>
        <v>0</v>
      </c>
      <c r="K168" s="12">
        <f>-PV(Summary!$B$5/12,A168,0,J168,0)</f>
        <v>0</v>
      </c>
      <c r="L168"/>
      <c r="M168" s="12">
        <f t="shared" si="11"/>
        <v>0</v>
      </c>
      <c r="N168"/>
      <c r="O168"/>
      <c r="P168"/>
      <c r="Q168"/>
      <c r="R168"/>
      <c r="T168"/>
    </row>
    <row r="169" spans="1:20" x14ac:dyDescent="0.25">
      <c r="A169" s="3">
        <v>164</v>
      </c>
      <c r="B169" s="40">
        <f t="shared" si="12"/>
        <v>47665</v>
      </c>
      <c r="C169" s="41">
        <f>-'Loan-no Extra'!G173</f>
        <v>0</v>
      </c>
      <c r="D169" s="12">
        <f>-C169*(Summary!$B$12+Summary!$B$13)</f>
        <v>0</v>
      </c>
      <c r="E169" s="12">
        <f t="shared" si="9"/>
        <v>0</v>
      </c>
      <c r="F169" s="12">
        <f>-PV(Summary!$B$5/12,A169,0,E169,0)</f>
        <v>0</v>
      </c>
      <c r="G169" s="5"/>
      <c r="H169" s="12">
        <f>IF(A169&lt;=Summary!$B$9,'Investment Growth'!E172,0)</f>
        <v>0</v>
      </c>
      <c r="I169" s="12">
        <f>-(H169*Summary!$B$17*(Summary!$B$18+Summary!$B$19))</f>
        <v>0</v>
      </c>
      <c r="J169" s="12">
        <f t="shared" si="10"/>
        <v>0</v>
      </c>
      <c r="K169" s="12">
        <f>-PV(Summary!$B$5/12,A169,0,J169,0)</f>
        <v>0</v>
      </c>
      <c r="L169"/>
      <c r="M169" s="12">
        <f t="shared" si="11"/>
        <v>0</v>
      </c>
      <c r="N169"/>
      <c r="O169"/>
      <c r="P169"/>
      <c r="Q169"/>
      <c r="R169"/>
      <c r="T169"/>
    </row>
    <row r="170" spans="1:20" x14ac:dyDescent="0.25">
      <c r="A170" s="3">
        <v>165</v>
      </c>
      <c r="B170" s="40">
        <f t="shared" si="12"/>
        <v>47696</v>
      </c>
      <c r="C170" s="41">
        <f>-'Loan-no Extra'!G174</f>
        <v>0</v>
      </c>
      <c r="D170" s="12">
        <f>-C170*(Summary!$B$12+Summary!$B$13)</f>
        <v>0</v>
      </c>
      <c r="E170" s="12">
        <f t="shared" si="9"/>
        <v>0</v>
      </c>
      <c r="F170" s="12">
        <f>-PV(Summary!$B$5/12,A170,0,E170,0)</f>
        <v>0</v>
      </c>
      <c r="G170" s="5"/>
      <c r="H170" s="12">
        <f>IF(A170&lt;=Summary!$B$9,'Investment Growth'!E173,0)</f>
        <v>0</v>
      </c>
      <c r="I170" s="12">
        <f>-(H170*Summary!$B$17*(Summary!$B$18+Summary!$B$19))</f>
        <v>0</v>
      </c>
      <c r="J170" s="12">
        <f t="shared" si="10"/>
        <v>0</v>
      </c>
      <c r="K170" s="12">
        <f>-PV(Summary!$B$5/12,A170,0,J170,0)</f>
        <v>0</v>
      </c>
      <c r="L170"/>
      <c r="M170" s="12">
        <f t="shared" si="11"/>
        <v>0</v>
      </c>
      <c r="N170"/>
      <c r="O170"/>
      <c r="P170"/>
      <c r="Q170"/>
      <c r="R170"/>
      <c r="T170"/>
    </row>
    <row r="171" spans="1:20" x14ac:dyDescent="0.25">
      <c r="A171" s="3">
        <v>166</v>
      </c>
      <c r="B171" s="40">
        <f t="shared" si="12"/>
        <v>47727</v>
      </c>
      <c r="C171" s="41">
        <f>-'Loan-no Extra'!G175</f>
        <v>0</v>
      </c>
      <c r="D171" s="12">
        <f>-C171*(Summary!$B$12+Summary!$B$13)</f>
        <v>0</v>
      </c>
      <c r="E171" s="12">
        <f t="shared" si="9"/>
        <v>0</v>
      </c>
      <c r="F171" s="12">
        <f>-PV(Summary!$B$5/12,A171,0,E171,0)</f>
        <v>0</v>
      </c>
      <c r="G171" s="5"/>
      <c r="H171" s="12">
        <f>IF(A171&lt;=Summary!$B$9,'Investment Growth'!E174,0)</f>
        <v>0</v>
      </c>
      <c r="I171" s="12">
        <f>-(H171*Summary!$B$17*(Summary!$B$18+Summary!$B$19))</f>
        <v>0</v>
      </c>
      <c r="J171" s="12">
        <f t="shared" si="10"/>
        <v>0</v>
      </c>
      <c r="K171" s="12">
        <f>-PV(Summary!$B$5/12,A171,0,J171,0)</f>
        <v>0</v>
      </c>
      <c r="L171"/>
      <c r="M171" s="12">
        <f t="shared" si="11"/>
        <v>0</v>
      </c>
      <c r="N171"/>
      <c r="O171"/>
      <c r="P171"/>
      <c r="Q171"/>
      <c r="R171"/>
      <c r="T171"/>
    </row>
    <row r="172" spans="1:20" x14ac:dyDescent="0.25">
      <c r="A172" s="3">
        <v>167</v>
      </c>
      <c r="B172" s="40">
        <f t="shared" si="12"/>
        <v>47757</v>
      </c>
      <c r="C172" s="41">
        <f>-'Loan-no Extra'!G176</f>
        <v>0</v>
      </c>
      <c r="D172" s="12">
        <f>-C172*(Summary!$B$12+Summary!$B$13)</f>
        <v>0</v>
      </c>
      <c r="E172" s="12">
        <f t="shared" si="9"/>
        <v>0</v>
      </c>
      <c r="F172" s="12">
        <f>-PV(Summary!$B$5/12,A172,0,E172,0)</f>
        <v>0</v>
      </c>
      <c r="G172" s="5"/>
      <c r="H172" s="12">
        <f>IF(A172&lt;=Summary!$B$9,'Investment Growth'!E175,0)</f>
        <v>0</v>
      </c>
      <c r="I172" s="12">
        <f>-(H172*Summary!$B$17*(Summary!$B$18+Summary!$B$19))</f>
        <v>0</v>
      </c>
      <c r="J172" s="12">
        <f t="shared" si="10"/>
        <v>0</v>
      </c>
      <c r="K172" s="12">
        <f>-PV(Summary!$B$5/12,A172,0,J172,0)</f>
        <v>0</v>
      </c>
      <c r="L172"/>
      <c r="M172" s="12">
        <f t="shared" si="11"/>
        <v>0</v>
      </c>
      <c r="N172"/>
      <c r="O172"/>
      <c r="P172"/>
      <c r="Q172"/>
      <c r="R172"/>
      <c r="T172"/>
    </row>
    <row r="173" spans="1:20" x14ac:dyDescent="0.25">
      <c r="A173" s="3">
        <v>168</v>
      </c>
      <c r="B173" s="40">
        <f t="shared" si="12"/>
        <v>47788</v>
      </c>
      <c r="C173" s="41">
        <f>-'Loan-no Extra'!G177</f>
        <v>0</v>
      </c>
      <c r="D173" s="12">
        <f>-C173*(Summary!$B$12+Summary!$B$13)</f>
        <v>0</v>
      </c>
      <c r="E173" s="12">
        <f t="shared" si="9"/>
        <v>0</v>
      </c>
      <c r="F173" s="12">
        <f>-PV(Summary!$B$5/12,A173,0,E173,0)</f>
        <v>0</v>
      </c>
      <c r="G173" s="5"/>
      <c r="H173" s="12">
        <f>IF(A173&lt;=Summary!$B$9,'Investment Growth'!E176,0)</f>
        <v>0</v>
      </c>
      <c r="I173" s="12">
        <f>-(H173*Summary!$B$17*(Summary!$B$18+Summary!$B$19))</f>
        <v>0</v>
      </c>
      <c r="J173" s="12">
        <f t="shared" si="10"/>
        <v>0</v>
      </c>
      <c r="K173" s="12">
        <f>-PV(Summary!$B$5/12,A173,0,J173,0)</f>
        <v>0</v>
      </c>
      <c r="L173"/>
      <c r="M173" s="12">
        <f t="shared" si="11"/>
        <v>0</v>
      </c>
      <c r="N173"/>
      <c r="O173"/>
      <c r="P173"/>
      <c r="Q173"/>
      <c r="R173"/>
      <c r="T173"/>
    </row>
    <row r="174" spans="1:20" x14ac:dyDescent="0.25">
      <c r="A174" s="3">
        <v>169</v>
      </c>
      <c r="B174" s="40">
        <f t="shared" si="12"/>
        <v>47818</v>
      </c>
      <c r="C174" s="41">
        <f>-'Loan-no Extra'!G178</f>
        <v>0</v>
      </c>
      <c r="D174" s="12">
        <f>-C174*(Summary!$B$12+Summary!$B$13)</f>
        <v>0</v>
      </c>
      <c r="E174" s="12">
        <f t="shared" si="9"/>
        <v>0</v>
      </c>
      <c r="F174" s="12">
        <f>-PV(Summary!$B$5/12,A174,0,E174,0)</f>
        <v>0</v>
      </c>
      <c r="G174" s="5"/>
      <c r="H174" s="12">
        <f>IF(A174&lt;=Summary!$B$9,'Investment Growth'!E177,0)</f>
        <v>0</v>
      </c>
      <c r="I174" s="12">
        <f>-(H174*Summary!$B$17*(Summary!$B$18+Summary!$B$19))</f>
        <v>0</v>
      </c>
      <c r="J174" s="12">
        <f t="shared" si="10"/>
        <v>0</v>
      </c>
      <c r="K174" s="12">
        <f>-PV(Summary!$B$5/12,A174,0,J174,0)</f>
        <v>0</v>
      </c>
      <c r="L174"/>
      <c r="M174" s="12">
        <f t="shared" si="11"/>
        <v>0</v>
      </c>
      <c r="N174"/>
      <c r="O174"/>
      <c r="P174"/>
      <c r="Q174"/>
      <c r="R174"/>
      <c r="T174"/>
    </row>
    <row r="175" spans="1:20" x14ac:dyDescent="0.25">
      <c r="A175" s="3">
        <v>170</v>
      </c>
      <c r="B175" s="40">
        <f t="shared" si="12"/>
        <v>47849</v>
      </c>
      <c r="C175" s="41">
        <f>-'Loan-no Extra'!G179</f>
        <v>0</v>
      </c>
      <c r="D175" s="12">
        <f>-C175*(Summary!$B$12+Summary!$B$13)</f>
        <v>0</v>
      </c>
      <c r="E175" s="12">
        <f t="shared" si="9"/>
        <v>0</v>
      </c>
      <c r="F175" s="12">
        <f>-PV(Summary!$B$5/12,A175,0,E175,0)</f>
        <v>0</v>
      </c>
      <c r="G175" s="5"/>
      <c r="H175" s="12">
        <f>IF(A175&lt;=Summary!$B$9,'Investment Growth'!E178,0)</f>
        <v>0</v>
      </c>
      <c r="I175" s="12">
        <f>-(H175*Summary!$B$17*(Summary!$B$18+Summary!$B$19))</f>
        <v>0</v>
      </c>
      <c r="J175" s="12">
        <f t="shared" si="10"/>
        <v>0</v>
      </c>
      <c r="K175" s="12">
        <f>-PV(Summary!$B$5/12,A175,0,J175,0)</f>
        <v>0</v>
      </c>
      <c r="L175"/>
      <c r="M175" s="12">
        <f t="shared" si="11"/>
        <v>0</v>
      </c>
      <c r="N175"/>
      <c r="O175"/>
      <c r="P175"/>
      <c r="Q175"/>
      <c r="R175"/>
      <c r="T175"/>
    </row>
    <row r="176" spans="1:20" x14ac:dyDescent="0.25">
      <c r="A176" s="3">
        <v>171</v>
      </c>
      <c r="B176" s="40">
        <f t="shared" si="12"/>
        <v>47880</v>
      </c>
      <c r="C176" s="41">
        <f>-'Loan-no Extra'!G180</f>
        <v>0</v>
      </c>
      <c r="D176" s="12">
        <f>-C176*(Summary!$B$12+Summary!$B$13)</f>
        <v>0</v>
      </c>
      <c r="E176" s="12">
        <f t="shared" si="9"/>
        <v>0</v>
      </c>
      <c r="F176" s="12">
        <f>-PV(Summary!$B$5/12,A176,0,E176,0)</f>
        <v>0</v>
      </c>
      <c r="G176" s="5"/>
      <c r="H176" s="12">
        <f>IF(A176&lt;=Summary!$B$9,'Investment Growth'!E179,0)</f>
        <v>0</v>
      </c>
      <c r="I176" s="12">
        <f>-(H176*Summary!$B$17*(Summary!$B$18+Summary!$B$19))</f>
        <v>0</v>
      </c>
      <c r="J176" s="12">
        <f t="shared" si="10"/>
        <v>0</v>
      </c>
      <c r="K176" s="12">
        <f>-PV(Summary!$B$5/12,A176,0,J176,0)</f>
        <v>0</v>
      </c>
      <c r="L176"/>
      <c r="M176" s="12">
        <f t="shared" si="11"/>
        <v>0</v>
      </c>
      <c r="N176"/>
      <c r="O176"/>
      <c r="P176"/>
      <c r="Q176"/>
      <c r="R176"/>
      <c r="T176"/>
    </row>
    <row r="177" spans="1:20" x14ac:dyDescent="0.25">
      <c r="A177" s="3">
        <v>172</v>
      </c>
      <c r="B177" s="40">
        <f t="shared" si="12"/>
        <v>47908</v>
      </c>
      <c r="C177" s="41">
        <f>-'Loan-no Extra'!G181</f>
        <v>0</v>
      </c>
      <c r="D177" s="12">
        <f>-C177*(Summary!$B$12+Summary!$B$13)</f>
        <v>0</v>
      </c>
      <c r="E177" s="12">
        <f t="shared" si="9"/>
        <v>0</v>
      </c>
      <c r="F177" s="12">
        <f>-PV(Summary!$B$5/12,A177,0,E177,0)</f>
        <v>0</v>
      </c>
      <c r="G177" s="5"/>
      <c r="H177" s="12">
        <f>IF(A177&lt;=Summary!$B$9,'Investment Growth'!E180,0)</f>
        <v>0</v>
      </c>
      <c r="I177" s="12">
        <f>-(H177*Summary!$B$17*(Summary!$B$18+Summary!$B$19))</f>
        <v>0</v>
      </c>
      <c r="J177" s="12">
        <f t="shared" si="10"/>
        <v>0</v>
      </c>
      <c r="K177" s="12">
        <f>-PV(Summary!$B$5/12,A177,0,J177,0)</f>
        <v>0</v>
      </c>
      <c r="L177"/>
      <c r="M177" s="12">
        <f t="shared" si="11"/>
        <v>0</v>
      </c>
      <c r="N177"/>
      <c r="O177"/>
      <c r="P177"/>
      <c r="Q177"/>
      <c r="R177"/>
      <c r="T177"/>
    </row>
    <row r="178" spans="1:20" x14ac:dyDescent="0.25">
      <c r="A178" s="3">
        <v>173</v>
      </c>
      <c r="B178" s="40">
        <f t="shared" si="12"/>
        <v>47939</v>
      </c>
      <c r="C178" s="41">
        <f>-'Loan-no Extra'!G182</f>
        <v>0</v>
      </c>
      <c r="D178" s="12">
        <f>-C178*(Summary!$B$12+Summary!$B$13)</f>
        <v>0</v>
      </c>
      <c r="E178" s="12">
        <f t="shared" si="9"/>
        <v>0</v>
      </c>
      <c r="F178" s="12">
        <f>-PV(Summary!$B$5/12,A178,0,E178,0)</f>
        <v>0</v>
      </c>
      <c r="G178" s="5"/>
      <c r="H178" s="12">
        <f>IF(A178&lt;=Summary!$B$9,'Investment Growth'!E181,0)</f>
        <v>0</v>
      </c>
      <c r="I178" s="12">
        <f>-(H178*Summary!$B$17*(Summary!$B$18+Summary!$B$19))</f>
        <v>0</v>
      </c>
      <c r="J178" s="12">
        <f t="shared" si="10"/>
        <v>0</v>
      </c>
      <c r="K178" s="12">
        <f>-PV(Summary!$B$5/12,A178,0,J178,0)</f>
        <v>0</v>
      </c>
      <c r="L178"/>
      <c r="M178" s="12">
        <f t="shared" si="11"/>
        <v>0</v>
      </c>
      <c r="N178"/>
      <c r="O178"/>
      <c r="P178"/>
      <c r="Q178"/>
      <c r="R178"/>
      <c r="T178"/>
    </row>
    <row r="179" spans="1:20" x14ac:dyDescent="0.25">
      <c r="A179" s="3">
        <v>174</v>
      </c>
      <c r="B179" s="40">
        <f t="shared" si="12"/>
        <v>47969</v>
      </c>
      <c r="C179" s="41">
        <f>-'Loan-no Extra'!G183</f>
        <v>0</v>
      </c>
      <c r="D179" s="12">
        <f>-C179*(Summary!$B$12+Summary!$B$13)</f>
        <v>0</v>
      </c>
      <c r="E179" s="12">
        <f t="shared" si="9"/>
        <v>0</v>
      </c>
      <c r="F179" s="12">
        <f>-PV(Summary!$B$5/12,A179,0,E179,0)</f>
        <v>0</v>
      </c>
      <c r="G179" s="5"/>
      <c r="H179" s="12">
        <f>IF(A179&lt;=Summary!$B$9,'Investment Growth'!E182,0)</f>
        <v>0</v>
      </c>
      <c r="I179" s="12">
        <f>-(H179*Summary!$B$17*(Summary!$B$18+Summary!$B$19))</f>
        <v>0</v>
      </c>
      <c r="J179" s="12">
        <f t="shared" si="10"/>
        <v>0</v>
      </c>
      <c r="K179" s="12">
        <f>-PV(Summary!$B$5/12,A179,0,J179,0)</f>
        <v>0</v>
      </c>
      <c r="L179"/>
      <c r="M179" s="12">
        <f t="shared" si="11"/>
        <v>0</v>
      </c>
      <c r="N179"/>
      <c r="O179"/>
      <c r="P179"/>
      <c r="Q179"/>
      <c r="R179"/>
      <c r="T179"/>
    </row>
    <row r="180" spans="1:20" x14ac:dyDescent="0.25">
      <c r="A180" s="3">
        <v>175</v>
      </c>
      <c r="B180" s="40">
        <f t="shared" si="12"/>
        <v>48000</v>
      </c>
      <c r="C180" s="41">
        <f>-'Loan-no Extra'!G184</f>
        <v>0</v>
      </c>
      <c r="D180" s="12">
        <f>-C180*(Summary!$B$12+Summary!$B$13)</f>
        <v>0</v>
      </c>
      <c r="E180" s="12">
        <f t="shared" si="9"/>
        <v>0</v>
      </c>
      <c r="F180" s="12">
        <f>-PV(Summary!$B$5/12,A180,0,E180,0)</f>
        <v>0</v>
      </c>
      <c r="G180" s="5"/>
      <c r="H180" s="12">
        <f>IF(A180&lt;=Summary!$B$9,'Investment Growth'!E183,0)</f>
        <v>0</v>
      </c>
      <c r="I180" s="12">
        <f>-(H180*Summary!$B$17*(Summary!$B$18+Summary!$B$19))</f>
        <v>0</v>
      </c>
      <c r="J180" s="12">
        <f t="shared" si="10"/>
        <v>0</v>
      </c>
      <c r="K180" s="12">
        <f>-PV(Summary!$B$5/12,A180,0,J180,0)</f>
        <v>0</v>
      </c>
      <c r="L180"/>
      <c r="M180" s="12">
        <f t="shared" si="11"/>
        <v>0</v>
      </c>
      <c r="N180"/>
      <c r="O180"/>
      <c r="P180"/>
      <c r="Q180"/>
      <c r="R180"/>
      <c r="T180"/>
    </row>
    <row r="181" spans="1:20" x14ac:dyDescent="0.25">
      <c r="A181" s="3">
        <v>176</v>
      </c>
      <c r="B181" s="40">
        <f t="shared" si="12"/>
        <v>48030</v>
      </c>
      <c r="C181" s="41">
        <f>-'Loan-no Extra'!G185</f>
        <v>0</v>
      </c>
      <c r="D181" s="12">
        <f>-C181*(Summary!$B$12+Summary!$B$13)</f>
        <v>0</v>
      </c>
      <c r="E181" s="12">
        <f t="shared" si="9"/>
        <v>0</v>
      </c>
      <c r="F181" s="12">
        <f>-PV(Summary!$B$5/12,A181,0,E181,0)</f>
        <v>0</v>
      </c>
      <c r="G181" s="5"/>
      <c r="H181" s="12">
        <f>IF(A181&lt;=Summary!$B$9,'Investment Growth'!E184,0)</f>
        <v>0</v>
      </c>
      <c r="I181" s="12">
        <f>-(H181*Summary!$B$17*(Summary!$B$18+Summary!$B$19))</f>
        <v>0</v>
      </c>
      <c r="J181" s="12">
        <f t="shared" si="10"/>
        <v>0</v>
      </c>
      <c r="K181" s="12">
        <f>-PV(Summary!$B$5/12,A181,0,J181,0)</f>
        <v>0</v>
      </c>
      <c r="L181"/>
      <c r="M181" s="12">
        <f t="shared" si="11"/>
        <v>0</v>
      </c>
      <c r="N181"/>
      <c r="O181"/>
      <c r="P181"/>
      <c r="Q181"/>
      <c r="R181"/>
      <c r="T181"/>
    </row>
    <row r="182" spans="1:20" x14ac:dyDescent="0.25">
      <c r="A182" s="3">
        <v>177</v>
      </c>
      <c r="B182" s="40">
        <f t="shared" si="12"/>
        <v>48061</v>
      </c>
      <c r="C182" s="41">
        <f>-'Loan-no Extra'!G186</f>
        <v>0</v>
      </c>
      <c r="D182" s="12">
        <f>-C182*(Summary!$B$12+Summary!$B$13)</f>
        <v>0</v>
      </c>
      <c r="E182" s="12">
        <f t="shared" si="9"/>
        <v>0</v>
      </c>
      <c r="F182" s="12">
        <f>-PV(Summary!$B$5/12,A182,0,E182,0)</f>
        <v>0</v>
      </c>
      <c r="G182" s="5"/>
      <c r="H182" s="12">
        <f>IF(A182&lt;=Summary!$B$9,'Investment Growth'!E185,0)</f>
        <v>0</v>
      </c>
      <c r="I182" s="12">
        <f>-(H182*Summary!$B$17*(Summary!$B$18+Summary!$B$19))</f>
        <v>0</v>
      </c>
      <c r="J182" s="12">
        <f t="shared" si="10"/>
        <v>0</v>
      </c>
      <c r="K182" s="12">
        <f>-PV(Summary!$B$5/12,A182,0,J182,0)</f>
        <v>0</v>
      </c>
      <c r="L182"/>
      <c r="M182" s="12">
        <f t="shared" si="11"/>
        <v>0</v>
      </c>
      <c r="N182"/>
      <c r="O182"/>
      <c r="P182"/>
      <c r="Q182"/>
      <c r="R182"/>
      <c r="T182"/>
    </row>
    <row r="183" spans="1:20" x14ac:dyDescent="0.25">
      <c r="A183" s="3">
        <v>178</v>
      </c>
      <c r="B183" s="40">
        <f t="shared" si="12"/>
        <v>48092</v>
      </c>
      <c r="C183" s="41">
        <f>-'Loan-no Extra'!G187</f>
        <v>0</v>
      </c>
      <c r="D183" s="12">
        <f>-C183*(Summary!$B$12+Summary!$B$13)</f>
        <v>0</v>
      </c>
      <c r="E183" s="12">
        <f t="shared" si="9"/>
        <v>0</v>
      </c>
      <c r="F183" s="12">
        <f>-PV(Summary!$B$5/12,A183,0,E183,0)</f>
        <v>0</v>
      </c>
      <c r="G183" s="5"/>
      <c r="H183" s="12">
        <f>IF(A183&lt;=Summary!$B$9,'Investment Growth'!E186,0)</f>
        <v>0</v>
      </c>
      <c r="I183" s="12">
        <f>-(H183*Summary!$B$17*(Summary!$B$18+Summary!$B$19))</f>
        <v>0</v>
      </c>
      <c r="J183" s="12">
        <f t="shared" si="10"/>
        <v>0</v>
      </c>
      <c r="K183" s="12">
        <f>-PV(Summary!$B$5/12,A183,0,J183,0)</f>
        <v>0</v>
      </c>
      <c r="L183"/>
      <c r="M183" s="12">
        <f t="shared" si="11"/>
        <v>0</v>
      </c>
      <c r="N183"/>
      <c r="O183"/>
      <c r="P183"/>
      <c r="Q183"/>
      <c r="R183"/>
      <c r="T183"/>
    </row>
    <row r="184" spans="1:20" x14ac:dyDescent="0.25">
      <c r="A184" s="3">
        <v>179</v>
      </c>
      <c r="B184" s="40">
        <f t="shared" si="12"/>
        <v>48122</v>
      </c>
      <c r="C184" s="41">
        <f>-'Loan-no Extra'!G188</f>
        <v>0</v>
      </c>
      <c r="D184" s="12">
        <f>-C184*(Summary!$B$12+Summary!$B$13)</f>
        <v>0</v>
      </c>
      <c r="E184" s="12">
        <f t="shared" si="9"/>
        <v>0</v>
      </c>
      <c r="F184" s="12">
        <f>-PV(Summary!$B$5/12,A184,0,E184,0)</f>
        <v>0</v>
      </c>
      <c r="G184" s="5"/>
      <c r="H184" s="12">
        <f>IF(A184&lt;=Summary!$B$9,'Investment Growth'!E187,0)</f>
        <v>0</v>
      </c>
      <c r="I184" s="12">
        <f>-(H184*Summary!$B$17*(Summary!$B$18+Summary!$B$19))</f>
        <v>0</v>
      </c>
      <c r="J184" s="12">
        <f t="shared" si="10"/>
        <v>0</v>
      </c>
      <c r="K184" s="12">
        <f>-PV(Summary!$B$5/12,A184,0,J184,0)</f>
        <v>0</v>
      </c>
      <c r="L184"/>
      <c r="M184" s="12">
        <f t="shared" si="11"/>
        <v>0</v>
      </c>
      <c r="N184"/>
      <c r="O184"/>
      <c r="P184"/>
      <c r="Q184"/>
      <c r="R184"/>
      <c r="T184"/>
    </row>
    <row r="185" spans="1:20" x14ac:dyDescent="0.25">
      <c r="A185" s="3">
        <v>180</v>
      </c>
      <c r="B185" s="40">
        <f t="shared" si="12"/>
        <v>48153</v>
      </c>
      <c r="C185" s="41">
        <f>-'Loan-no Extra'!G189</f>
        <v>0</v>
      </c>
      <c r="D185" s="12">
        <f>-C185*(Summary!$B$12+Summary!$B$13)</f>
        <v>0</v>
      </c>
      <c r="E185" s="12">
        <f t="shared" si="9"/>
        <v>0</v>
      </c>
      <c r="F185" s="12">
        <f>-PV(Summary!$B$5/12,A185,0,E185,0)</f>
        <v>0</v>
      </c>
      <c r="G185" s="5"/>
      <c r="H185" s="12">
        <f>IF(A185&lt;=Summary!$B$9,'Investment Growth'!E188,0)</f>
        <v>0</v>
      </c>
      <c r="I185" s="12">
        <f>-(H185*Summary!$B$17*(Summary!$B$18+Summary!$B$19))</f>
        <v>0</v>
      </c>
      <c r="J185" s="12">
        <f t="shared" si="10"/>
        <v>0</v>
      </c>
      <c r="K185" s="12">
        <f>-PV(Summary!$B$5/12,A185,0,J185,0)</f>
        <v>0</v>
      </c>
      <c r="L185"/>
      <c r="M185" s="12">
        <f t="shared" si="11"/>
        <v>0</v>
      </c>
      <c r="N185"/>
      <c r="O185"/>
      <c r="P185"/>
      <c r="Q185"/>
      <c r="R185"/>
      <c r="T185"/>
    </row>
    <row r="186" spans="1:20" x14ac:dyDescent="0.25">
      <c r="A186" s="3">
        <v>181</v>
      </c>
      <c r="B186" s="40">
        <f t="shared" si="12"/>
        <v>48183</v>
      </c>
      <c r="C186" s="41">
        <f>-'Loan-no Extra'!G190</f>
        <v>0</v>
      </c>
      <c r="D186" s="12">
        <f>-C186*(Summary!$B$12+Summary!$B$13)</f>
        <v>0</v>
      </c>
      <c r="E186" s="12">
        <f t="shared" si="9"/>
        <v>0</v>
      </c>
      <c r="F186" s="12">
        <f>-PV(Summary!$B$5/12,A186,0,E186,0)</f>
        <v>0</v>
      </c>
      <c r="G186" s="5"/>
      <c r="H186" s="12">
        <f>IF(A186&lt;=Summary!$B$9,'Investment Growth'!E189,0)</f>
        <v>0</v>
      </c>
      <c r="I186" s="12">
        <f>-(H186*Summary!$B$17*(Summary!$B$18+Summary!$B$19))</f>
        <v>0</v>
      </c>
      <c r="J186" s="12">
        <f t="shared" si="10"/>
        <v>0</v>
      </c>
      <c r="K186" s="12">
        <f>-PV(Summary!$B$5/12,A186,0,J186,0)</f>
        <v>0</v>
      </c>
      <c r="L186"/>
      <c r="M186" s="12">
        <f t="shared" si="11"/>
        <v>0</v>
      </c>
      <c r="N186"/>
      <c r="O186"/>
      <c r="P186"/>
      <c r="Q186"/>
      <c r="R186"/>
      <c r="T186"/>
    </row>
    <row r="187" spans="1:20" x14ac:dyDescent="0.25">
      <c r="A187" s="3">
        <v>182</v>
      </c>
      <c r="B187" s="40">
        <f t="shared" si="12"/>
        <v>48214</v>
      </c>
      <c r="C187" s="41">
        <f>-'Loan-no Extra'!G191</f>
        <v>0</v>
      </c>
      <c r="D187" s="12">
        <f>-C187*(Summary!$B$12+Summary!$B$13)</f>
        <v>0</v>
      </c>
      <c r="E187" s="12">
        <f t="shared" si="9"/>
        <v>0</v>
      </c>
      <c r="F187" s="12">
        <f>-PV(Summary!$B$5/12,A187,0,E187,0)</f>
        <v>0</v>
      </c>
      <c r="G187" s="5"/>
      <c r="H187" s="12">
        <f>IF(A187&lt;=Summary!$B$9,'Investment Growth'!E190,0)</f>
        <v>0</v>
      </c>
      <c r="I187" s="12">
        <f>-(H187*Summary!$B$17*(Summary!$B$18+Summary!$B$19))</f>
        <v>0</v>
      </c>
      <c r="J187" s="12">
        <f t="shared" si="10"/>
        <v>0</v>
      </c>
      <c r="K187" s="12">
        <f>-PV(Summary!$B$5/12,A187,0,J187,0)</f>
        <v>0</v>
      </c>
      <c r="L187"/>
      <c r="M187" s="12">
        <f t="shared" si="11"/>
        <v>0</v>
      </c>
      <c r="N187"/>
      <c r="O187"/>
      <c r="P187"/>
      <c r="Q187"/>
      <c r="R187"/>
      <c r="T187"/>
    </row>
    <row r="188" spans="1:20" x14ac:dyDescent="0.25">
      <c r="A188" s="3">
        <v>183</v>
      </c>
      <c r="B188" s="40">
        <f t="shared" si="12"/>
        <v>48245</v>
      </c>
      <c r="C188" s="41">
        <f>-'Loan-no Extra'!G192</f>
        <v>0</v>
      </c>
      <c r="D188" s="12">
        <f>-C188*(Summary!$B$12+Summary!$B$13)</f>
        <v>0</v>
      </c>
      <c r="E188" s="12">
        <f t="shared" si="9"/>
        <v>0</v>
      </c>
      <c r="F188" s="12">
        <f>-PV(Summary!$B$5/12,A188,0,E188,0)</f>
        <v>0</v>
      </c>
      <c r="G188" s="5"/>
      <c r="H188" s="12">
        <f>IF(A188&lt;=Summary!$B$9,'Investment Growth'!E191,0)</f>
        <v>0</v>
      </c>
      <c r="I188" s="12">
        <f>-(H188*Summary!$B$17*(Summary!$B$18+Summary!$B$19))</f>
        <v>0</v>
      </c>
      <c r="J188" s="12">
        <f t="shared" si="10"/>
        <v>0</v>
      </c>
      <c r="K188" s="12">
        <f>-PV(Summary!$B$5/12,A188,0,J188,0)</f>
        <v>0</v>
      </c>
      <c r="L188"/>
      <c r="M188" s="12">
        <f t="shared" si="11"/>
        <v>0</v>
      </c>
      <c r="N188"/>
      <c r="O188"/>
      <c r="P188"/>
      <c r="Q188"/>
      <c r="R188"/>
      <c r="T188"/>
    </row>
    <row r="189" spans="1:20" x14ac:dyDescent="0.25">
      <c r="A189" s="3">
        <v>184</v>
      </c>
      <c r="B189" s="40">
        <f t="shared" si="12"/>
        <v>48274</v>
      </c>
      <c r="C189" s="41">
        <f>-'Loan-no Extra'!G193</f>
        <v>0</v>
      </c>
      <c r="D189" s="12">
        <f>-C189*(Summary!$B$12+Summary!$B$13)</f>
        <v>0</v>
      </c>
      <c r="E189" s="12">
        <f t="shared" si="9"/>
        <v>0</v>
      </c>
      <c r="F189" s="12">
        <f>-PV(Summary!$B$5/12,A189,0,E189,0)</f>
        <v>0</v>
      </c>
      <c r="G189" s="5"/>
      <c r="H189" s="12">
        <f>IF(A189&lt;=Summary!$B$9,'Investment Growth'!E192,0)</f>
        <v>0</v>
      </c>
      <c r="I189" s="12">
        <f>-(H189*Summary!$B$17*(Summary!$B$18+Summary!$B$19))</f>
        <v>0</v>
      </c>
      <c r="J189" s="12">
        <f t="shared" si="10"/>
        <v>0</v>
      </c>
      <c r="K189" s="12">
        <f>-PV(Summary!$B$5/12,A189,0,J189,0)</f>
        <v>0</v>
      </c>
      <c r="L189"/>
      <c r="M189" s="12">
        <f t="shared" si="11"/>
        <v>0</v>
      </c>
      <c r="N189"/>
      <c r="O189"/>
      <c r="P189"/>
      <c r="Q189"/>
      <c r="R189"/>
      <c r="T189"/>
    </row>
    <row r="190" spans="1:20" x14ac:dyDescent="0.25">
      <c r="A190" s="3">
        <v>185</v>
      </c>
      <c r="B190" s="40">
        <f t="shared" si="12"/>
        <v>48305</v>
      </c>
      <c r="C190" s="41">
        <f>-'Loan-no Extra'!G194</f>
        <v>0</v>
      </c>
      <c r="D190" s="12">
        <f>-C190*(Summary!$B$12+Summary!$B$13)</f>
        <v>0</v>
      </c>
      <c r="E190" s="12">
        <f t="shared" si="9"/>
        <v>0</v>
      </c>
      <c r="F190" s="12">
        <f>-PV(Summary!$B$5/12,A190,0,E190,0)</f>
        <v>0</v>
      </c>
      <c r="G190" s="5"/>
      <c r="H190" s="12">
        <f>IF(A190&lt;=Summary!$B$9,'Investment Growth'!E193,0)</f>
        <v>0</v>
      </c>
      <c r="I190" s="12">
        <f>-(H190*Summary!$B$17*(Summary!$B$18+Summary!$B$19))</f>
        <v>0</v>
      </c>
      <c r="J190" s="12">
        <f t="shared" si="10"/>
        <v>0</v>
      </c>
      <c r="K190" s="12">
        <f>-PV(Summary!$B$5/12,A190,0,J190,0)</f>
        <v>0</v>
      </c>
      <c r="L190"/>
      <c r="M190" s="12">
        <f t="shared" si="11"/>
        <v>0</v>
      </c>
      <c r="N190"/>
      <c r="O190"/>
      <c r="P190"/>
      <c r="Q190"/>
      <c r="R190"/>
      <c r="T190"/>
    </row>
    <row r="191" spans="1:20" x14ac:dyDescent="0.25">
      <c r="A191" s="3">
        <v>186</v>
      </c>
      <c r="B191" s="40">
        <f t="shared" si="12"/>
        <v>48335</v>
      </c>
      <c r="C191" s="41">
        <f>-'Loan-no Extra'!G195</f>
        <v>0</v>
      </c>
      <c r="D191" s="12">
        <f>-C191*(Summary!$B$12+Summary!$B$13)</f>
        <v>0</v>
      </c>
      <c r="E191" s="12">
        <f t="shared" si="9"/>
        <v>0</v>
      </c>
      <c r="F191" s="12">
        <f>-PV(Summary!$B$5/12,A191,0,E191,0)</f>
        <v>0</v>
      </c>
      <c r="G191" s="5"/>
      <c r="H191" s="12">
        <f>IF(A191&lt;=Summary!$B$9,'Investment Growth'!E194,0)</f>
        <v>0</v>
      </c>
      <c r="I191" s="12">
        <f>-(H191*Summary!$B$17*(Summary!$B$18+Summary!$B$19))</f>
        <v>0</v>
      </c>
      <c r="J191" s="12">
        <f t="shared" si="10"/>
        <v>0</v>
      </c>
      <c r="K191" s="12">
        <f>-PV(Summary!$B$5/12,A191,0,J191,0)</f>
        <v>0</v>
      </c>
      <c r="L191"/>
      <c r="M191" s="12">
        <f t="shared" si="11"/>
        <v>0</v>
      </c>
      <c r="N191"/>
      <c r="O191"/>
      <c r="P191"/>
      <c r="Q191"/>
      <c r="R191"/>
      <c r="T191"/>
    </row>
    <row r="192" spans="1:20" x14ac:dyDescent="0.25">
      <c r="A192" s="3">
        <v>187</v>
      </c>
      <c r="B192" s="40">
        <f t="shared" si="12"/>
        <v>48366</v>
      </c>
      <c r="C192" s="41">
        <f>-'Loan-no Extra'!G196</f>
        <v>0</v>
      </c>
      <c r="D192" s="12">
        <f>-C192*(Summary!$B$12+Summary!$B$13)</f>
        <v>0</v>
      </c>
      <c r="E192" s="12">
        <f t="shared" si="9"/>
        <v>0</v>
      </c>
      <c r="F192" s="12">
        <f>-PV(Summary!$B$5/12,A192,0,E192,0)</f>
        <v>0</v>
      </c>
      <c r="G192" s="5"/>
      <c r="H192" s="12">
        <f>IF(A192&lt;=Summary!$B$9,'Investment Growth'!E195,0)</f>
        <v>0</v>
      </c>
      <c r="I192" s="12">
        <f>-(H192*Summary!$B$17*(Summary!$B$18+Summary!$B$19))</f>
        <v>0</v>
      </c>
      <c r="J192" s="12">
        <f t="shared" si="10"/>
        <v>0</v>
      </c>
      <c r="K192" s="12">
        <f>-PV(Summary!$B$5/12,A192,0,J192,0)</f>
        <v>0</v>
      </c>
      <c r="L192"/>
      <c r="M192" s="12">
        <f t="shared" si="11"/>
        <v>0</v>
      </c>
      <c r="N192"/>
      <c r="O192"/>
      <c r="P192"/>
      <c r="Q192"/>
      <c r="R192"/>
      <c r="T192"/>
    </row>
    <row r="193" spans="1:20" x14ac:dyDescent="0.25">
      <c r="A193" s="3">
        <v>188</v>
      </c>
      <c r="B193" s="40">
        <f t="shared" si="12"/>
        <v>48396</v>
      </c>
      <c r="C193" s="41">
        <f>-'Loan-no Extra'!G197</f>
        <v>0</v>
      </c>
      <c r="D193" s="12">
        <f>-C193*(Summary!$B$12+Summary!$B$13)</f>
        <v>0</v>
      </c>
      <c r="E193" s="12">
        <f t="shared" si="9"/>
        <v>0</v>
      </c>
      <c r="F193" s="12">
        <f>-PV(Summary!$B$5/12,A193,0,E193,0)</f>
        <v>0</v>
      </c>
      <c r="G193" s="5"/>
      <c r="H193" s="12">
        <f>IF(A193&lt;=Summary!$B$9,'Investment Growth'!E196,0)</f>
        <v>0</v>
      </c>
      <c r="I193" s="12">
        <f>-(H193*Summary!$B$17*(Summary!$B$18+Summary!$B$19))</f>
        <v>0</v>
      </c>
      <c r="J193" s="12">
        <f t="shared" si="10"/>
        <v>0</v>
      </c>
      <c r="K193" s="12">
        <f>-PV(Summary!$B$5/12,A193,0,J193,0)</f>
        <v>0</v>
      </c>
      <c r="L193"/>
      <c r="M193" s="12">
        <f t="shared" si="11"/>
        <v>0</v>
      </c>
      <c r="N193"/>
      <c r="O193"/>
      <c r="P193"/>
      <c r="Q193"/>
      <c r="R193"/>
      <c r="T193"/>
    </row>
    <row r="194" spans="1:20" x14ac:dyDescent="0.25">
      <c r="A194" s="3">
        <v>189</v>
      </c>
      <c r="B194" s="40">
        <f t="shared" si="12"/>
        <v>48427</v>
      </c>
      <c r="C194" s="41">
        <f>-'Loan-no Extra'!G198</f>
        <v>0</v>
      </c>
      <c r="D194" s="12">
        <f>-C194*(Summary!$B$12+Summary!$B$13)</f>
        <v>0</v>
      </c>
      <c r="E194" s="12">
        <f t="shared" si="9"/>
        <v>0</v>
      </c>
      <c r="F194" s="12">
        <f>-PV(Summary!$B$5/12,A194,0,E194,0)</f>
        <v>0</v>
      </c>
      <c r="G194" s="5"/>
      <c r="H194" s="12">
        <f>IF(A194&lt;=Summary!$B$9,'Investment Growth'!E197,0)</f>
        <v>0</v>
      </c>
      <c r="I194" s="12">
        <f>-(H194*Summary!$B$17*(Summary!$B$18+Summary!$B$19))</f>
        <v>0</v>
      </c>
      <c r="J194" s="12">
        <f t="shared" si="10"/>
        <v>0</v>
      </c>
      <c r="K194" s="12">
        <f>-PV(Summary!$B$5/12,A194,0,J194,0)</f>
        <v>0</v>
      </c>
      <c r="L194"/>
      <c r="M194" s="12">
        <f t="shared" si="11"/>
        <v>0</v>
      </c>
      <c r="N194"/>
      <c r="O194"/>
      <c r="P194"/>
      <c r="Q194"/>
      <c r="R194"/>
      <c r="T194"/>
    </row>
    <row r="195" spans="1:20" x14ac:dyDescent="0.25">
      <c r="A195" s="3">
        <v>190</v>
      </c>
      <c r="B195" s="40">
        <f t="shared" si="12"/>
        <v>48458</v>
      </c>
      <c r="C195" s="41">
        <f>-'Loan-no Extra'!G199</f>
        <v>0</v>
      </c>
      <c r="D195" s="12">
        <f>-C195*(Summary!$B$12+Summary!$B$13)</f>
        <v>0</v>
      </c>
      <c r="E195" s="12">
        <f t="shared" si="9"/>
        <v>0</v>
      </c>
      <c r="F195" s="12">
        <f>-PV(Summary!$B$5/12,A195,0,E195,0)</f>
        <v>0</v>
      </c>
      <c r="G195" s="5"/>
      <c r="H195" s="12">
        <f>IF(A195&lt;=Summary!$B$9,'Investment Growth'!E198,0)</f>
        <v>0</v>
      </c>
      <c r="I195" s="12">
        <f>-(H195*Summary!$B$17*(Summary!$B$18+Summary!$B$19))</f>
        <v>0</v>
      </c>
      <c r="J195" s="12">
        <f t="shared" si="10"/>
        <v>0</v>
      </c>
      <c r="K195" s="12">
        <f>-PV(Summary!$B$5/12,A195,0,J195,0)</f>
        <v>0</v>
      </c>
      <c r="L195"/>
      <c r="M195" s="12">
        <f t="shared" si="11"/>
        <v>0</v>
      </c>
      <c r="N195"/>
      <c r="O195"/>
      <c r="P195"/>
      <c r="Q195"/>
      <c r="R195"/>
      <c r="T195"/>
    </row>
    <row r="196" spans="1:20" x14ac:dyDescent="0.25">
      <c r="A196" s="3">
        <v>191</v>
      </c>
      <c r="B196" s="40">
        <f t="shared" si="12"/>
        <v>48488</v>
      </c>
      <c r="C196" s="41">
        <f>-'Loan-no Extra'!G200</f>
        <v>0</v>
      </c>
      <c r="D196" s="12">
        <f>-C196*(Summary!$B$12+Summary!$B$13)</f>
        <v>0</v>
      </c>
      <c r="E196" s="12">
        <f t="shared" si="9"/>
        <v>0</v>
      </c>
      <c r="F196" s="12">
        <f>-PV(Summary!$B$5/12,A196,0,E196,0)</f>
        <v>0</v>
      </c>
      <c r="G196" s="5"/>
      <c r="H196" s="12">
        <f>IF(A196&lt;=Summary!$B$9,'Investment Growth'!E199,0)</f>
        <v>0</v>
      </c>
      <c r="I196" s="12">
        <f>-(H196*Summary!$B$17*(Summary!$B$18+Summary!$B$19))</f>
        <v>0</v>
      </c>
      <c r="J196" s="12">
        <f t="shared" si="10"/>
        <v>0</v>
      </c>
      <c r="K196" s="12">
        <f>-PV(Summary!$B$5/12,A196,0,J196,0)</f>
        <v>0</v>
      </c>
      <c r="L196"/>
      <c r="M196" s="12">
        <f t="shared" si="11"/>
        <v>0</v>
      </c>
      <c r="N196"/>
      <c r="O196"/>
      <c r="P196"/>
      <c r="Q196"/>
      <c r="R196"/>
      <c r="T196"/>
    </row>
    <row r="197" spans="1:20" x14ac:dyDescent="0.25">
      <c r="A197" s="3">
        <v>192</v>
      </c>
      <c r="B197" s="40">
        <f t="shared" si="12"/>
        <v>48519</v>
      </c>
      <c r="C197" s="41">
        <f>-'Loan-no Extra'!G201</f>
        <v>0</v>
      </c>
      <c r="D197" s="12">
        <f>-C197*(Summary!$B$12+Summary!$B$13)</f>
        <v>0</v>
      </c>
      <c r="E197" s="12">
        <f t="shared" si="9"/>
        <v>0</v>
      </c>
      <c r="F197" s="12">
        <f>-PV(Summary!$B$5/12,A197,0,E197,0)</f>
        <v>0</v>
      </c>
      <c r="G197" s="5"/>
      <c r="H197" s="12">
        <f>IF(A197&lt;=Summary!$B$9,'Investment Growth'!E200,0)</f>
        <v>0</v>
      </c>
      <c r="I197" s="12">
        <f>-(H197*Summary!$B$17*(Summary!$B$18+Summary!$B$19))</f>
        <v>0</v>
      </c>
      <c r="J197" s="12">
        <f t="shared" si="10"/>
        <v>0</v>
      </c>
      <c r="K197" s="12">
        <f>-PV(Summary!$B$5/12,A197,0,J197,0)</f>
        <v>0</v>
      </c>
      <c r="L197"/>
      <c r="M197" s="12">
        <f t="shared" si="11"/>
        <v>0</v>
      </c>
      <c r="N197"/>
      <c r="O197"/>
      <c r="P197"/>
      <c r="Q197"/>
      <c r="R197"/>
      <c r="T197"/>
    </row>
    <row r="198" spans="1:20" x14ac:dyDescent="0.25">
      <c r="A198" s="3">
        <v>193</v>
      </c>
      <c r="B198" s="40">
        <f t="shared" si="12"/>
        <v>48549</v>
      </c>
      <c r="C198" s="41">
        <f>-'Loan-no Extra'!G202</f>
        <v>0</v>
      </c>
      <c r="D198" s="12">
        <f>-C198*(Summary!$B$12+Summary!$B$13)</f>
        <v>0</v>
      </c>
      <c r="E198" s="12">
        <f t="shared" si="9"/>
        <v>0</v>
      </c>
      <c r="F198" s="12">
        <f>-PV(Summary!$B$5/12,A198,0,E198,0)</f>
        <v>0</v>
      </c>
      <c r="G198" s="5"/>
      <c r="H198" s="12">
        <f>IF(A198&lt;=Summary!$B$9,'Investment Growth'!E201,0)</f>
        <v>0</v>
      </c>
      <c r="I198" s="12">
        <f>-(H198*Summary!$B$17*(Summary!$B$18+Summary!$B$19))</f>
        <v>0</v>
      </c>
      <c r="J198" s="12">
        <f t="shared" si="10"/>
        <v>0</v>
      </c>
      <c r="K198" s="12">
        <f>-PV(Summary!$B$5/12,A198,0,J198,0)</f>
        <v>0</v>
      </c>
      <c r="L198"/>
      <c r="M198" s="12">
        <f t="shared" si="11"/>
        <v>0</v>
      </c>
      <c r="N198"/>
      <c r="O198"/>
      <c r="P198"/>
      <c r="Q198"/>
      <c r="R198"/>
      <c r="T198"/>
    </row>
    <row r="199" spans="1:20" x14ac:dyDescent="0.25">
      <c r="A199" s="3">
        <v>194</v>
      </c>
      <c r="B199" s="40">
        <f t="shared" si="12"/>
        <v>48580</v>
      </c>
      <c r="C199" s="41">
        <f>-'Loan-no Extra'!G203</f>
        <v>0</v>
      </c>
      <c r="D199" s="12">
        <f>-C199*(Summary!$B$12+Summary!$B$13)</f>
        <v>0</v>
      </c>
      <c r="E199" s="12">
        <f t="shared" ref="E199:E262" si="13">SUM(C199:D199)</f>
        <v>0</v>
      </c>
      <c r="F199" s="12">
        <f>-PV(Summary!$B$5/12,A199,0,E199,0)</f>
        <v>0</v>
      </c>
      <c r="G199" s="5"/>
      <c r="H199" s="12">
        <f>IF(A199&lt;=Summary!$B$9,'Investment Growth'!E202,0)</f>
        <v>0</v>
      </c>
      <c r="I199" s="12">
        <f>-(H199*Summary!$B$17*(Summary!$B$18+Summary!$B$19))</f>
        <v>0</v>
      </c>
      <c r="J199" s="12">
        <f t="shared" ref="J199:J262" si="14">SUM(H199:I199)</f>
        <v>0</v>
      </c>
      <c r="K199" s="12">
        <f>-PV(Summary!$B$5/12,A199,0,J199,0)</f>
        <v>0</v>
      </c>
      <c r="L199"/>
      <c r="M199" s="12">
        <f t="shared" ref="M199:M262" si="15">F199+K199</f>
        <v>0</v>
      </c>
      <c r="N199"/>
      <c r="O199"/>
      <c r="P199"/>
      <c r="Q199"/>
      <c r="R199"/>
      <c r="T199"/>
    </row>
    <row r="200" spans="1:20" x14ac:dyDescent="0.25">
      <c r="A200" s="3">
        <v>195</v>
      </c>
      <c r="B200" s="40">
        <f t="shared" ref="B200:B263" si="16">EDATE(B199,1)</f>
        <v>48611</v>
      </c>
      <c r="C200" s="41">
        <f>-'Loan-no Extra'!G204</f>
        <v>0</v>
      </c>
      <c r="D200" s="12">
        <f>-C200*(Summary!$B$12+Summary!$B$13)</f>
        <v>0</v>
      </c>
      <c r="E200" s="12">
        <f t="shared" si="13"/>
        <v>0</v>
      </c>
      <c r="F200" s="12">
        <f>-PV(Summary!$B$5/12,A200,0,E200,0)</f>
        <v>0</v>
      </c>
      <c r="G200" s="5"/>
      <c r="H200" s="12">
        <f>IF(A200&lt;=Summary!$B$9,'Investment Growth'!E203,0)</f>
        <v>0</v>
      </c>
      <c r="I200" s="12">
        <f>-(H200*Summary!$B$17*(Summary!$B$18+Summary!$B$19))</f>
        <v>0</v>
      </c>
      <c r="J200" s="12">
        <f t="shared" si="14"/>
        <v>0</v>
      </c>
      <c r="K200" s="12">
        <f>-PV(Summary!$B$5/12,A200,0,J200,0)</f>
        <v>0</v>
      </c>
      <c r="L200"/>
      <c r="M200" s="12">
        <f t="shared" si="15"/>
        <v>0</v>
      </c>
      <c r="N200"/>
      <c r="O200"/>
      <c r="P200"/>
      <c r="Q200"/>
      <c r="R200"/>
      <c r="T200"/>
    </row>
    <row r="201" spans="1:20" x14ac:dyDescent="0.25">
      <c r="A201" s="3">
        <v>196</v>
      </c>
      <c r="B201" s="40">
        <f t="shared" si="16"/>
        <v>48639</v>
      </c>
      <c r="C201" s="41">
        <f>-'Loan-no Extra'!G205</f>
        <v>0</v>
      </c>
      <c r="D201" s="12">
        <f>-C201*(Summary!$B$12+Summary!$B$13)</f>
        <v>0</v>
      </c>
      <c r="E201" s="12">
        <f t="shared" si="13"/>
        <v>0</v>
      </c>
      <c r="F201" s="12">
        <f>-PV(Summary!$B$5/12,A201,0,E201,0)</f>
        <v>0</v>
      </c>
      <c r="G201" s="5"/>
      <c r="H201" s="12">
        <f>IF(A201&lt;=Summary!$B$9,'Investment Growth'!E204,0)</f>
        <v>0</v>
      </c>
      <c r="I201" s="12">
        <f>-(H201*Summary!$B$17*(Summary!$B$18+Summary!$B$19))</f>
        <v>0</v>
      </c>
      <c r="J201" s="12">
        <f t="shared" si="14"/>
        <v>0</v>
      </c>
      <c r="K201" s="12">
        <f>-PV(Summary!$B$5/12,A201,0,J201,0)</f>
        <v>0</v>
      </c>
      <c r="L201"/>
      <c r="M201" s="12">
        <f t="shared" si="15"/>
        <v>0</v>
      </c>
      <c r="N201"/>
      <c r="O201"/>
      <c r="P201"/>
      <c r="Q201"/>
      <c r="R201"/>
      <c r="T201"/>
    </row>
    <row r="202" spans="1:20" x14ac:dyDescent="0.25">
      <c r="A202" s="3">
        <v>197</v>
      </c>
      <c r="B202" s="40">
        <f t="shared" si="16"/>
        <v>48670</v>
      </c>
      <c r="C202" s="41">
        <f>-'Loan-no Extra'!G206</f>
        <v>0</v>
      </c>
      <c r="D202" s="12">
        <f>-C202*(Summary!$B$12+Summary!$B$13)</f>
        <v>0</v>
      </c>
      <c r="E202" s="12">
        <f t="shared" si="13"/>
        <v>0</v>
      </c>
      <c r="F202" s="12">
        <f>-PV(Summary!$B$5/12,A202,0,E202,0)</f>
        <v>0</v>
      </c>
      <c r="G202" s="5"/>
      <c r="H202" s="12">
        <f>IF(A202&lt;=Summary!$B$9,'Investment Growth'!E205,0)</f>
        <v>0</v>
      </c>
      <c r="I202" s="12">
        <f>-(H202*Summary!$B$17*(Summary!$B$18+Summary!$B$19))</f>
        <v>0</v>
      </c>
      <c r="J202" s="12">
        <f t="shared" si="14"/>
        <v>0</v>
      </c>
      <c r="K202" s="12">
        <f>-PV(Summary!$B$5/12,A202,0,J202,0)</f>
        <v>0</v>
      </c>
      <c r="L202"/>
      <c r="M202" s="12">
        <f t="shared" si="15"/>
        <v>0</v>
      </c>
      <c r="N202"/>
      <c r="O202"/>
      <c r="P202"/>
      <c r="Q202"/>
      <c r="R202"/>
      <c r="T202"/>
    </row>
    <row r="203" spans="1:20" x14ac:dyDescent="0.25">
      <c r="A203" s="3">
        <v>198</v>
      </c>
      <c r="B203" s="40">
        <f t="shared" si="16"/>
        <v>48700</v>
      </c>
      <c r="C203" s="41">
        <f>-'Loan-no Extra'!G207</f>
        <v>0</v>
      </c>
      <c r="D203" s="12">
        <f>-C203*(Summary!$B$12+Summary!$B$13)</f>
        <v>0</v>
      </c>
      <c r="E203" s="12">
        <f t="shared" si="13"/>
        <v>0</v>
      </c>
      <c r="F203" s="12">
        <f>-PV(Summary!$B$5/12,A203,0,E203,0)</f>
        <v>0</v>
      </c>
      <c r="G203" s="5"/>
      <c r="H203" s="12">
        <f>IF(A203&lt;=Summary!$B$9,'Investment Growth'!E206,0)</f>
        <v>0</v>
      </c>
      <c r="I203" s="12">
        <f>-(H203*Summary!$B$17*(Summary!$B$18+Summary!$B$19))</f>
        <v>0</v>
      </c>
      <c r="J203" s="12">
        <f t="shared" si="14"/>
        <v>0</v>
      </c>
      <c r="K203" s="12">
        <f>-PV(Summary!$B$5/12,A203,0,J203,0)</f>
        <v>0</v>
      </c>
      <c r="L203"/>
      <c r="M203" s="12">
        <f t="shared" si="15"/>
        <v>0</v>
      </c>
      <c r="N203"/>
      <c r="O203"/>
      <c r="P203"/>
      <c r="Q203"/>
      <c r="R203"/>
      <c r="T203"/>
    </row>
    <row r="204" spans="1:20" x14ac:dyDescent="0.25">
      <c r="A204" s="3">
        <v>199</v>
      </c>
      <c r="B204" s="40">
        <f t="shared" si="16"/>
        <v>48731</v>
      </c>
      <c r="C204" s="41">
        <f>-'Loan-no Extra'!G208</f>
        <v>0</v>
      </c>
      <c r="D204" s="12">
        <f>-C204*(Summary!$B$12+Summary!$B$13)</f>
        <v>0</v>
      </c>
      <c r="E204" s="12">
        <f t="shared" si="13"/>
        <v>0</v>
      </c>
      <c r="F204" s="12">
        <f>-PV(Summary!$B$5/12,A204,0,E204,0)</f>
        <v>0</v>
      </c>
      <c r="G204" s="5"/>
      <c r="H204" s="12">
        <f>IF(A204&lt;=Summary!$B$9,'Investment Growth'!E207,0)</f>
        <v>0</v>
      </c>
      <c r="I204" s="12">
        <f>-(H204*Summary!$B$17*(Summary!$B$18+Summary!$B$19))</f>
        <v>0</v>
      </c>
      <c r="J204" s="12">
        <f t="shared" si="14"/>
        <v>0</v>
      </c>
      <c r="K204" s="12">
        <f>-PV(Summary!$B$5/12,A204,0,J204,0)</f>
        <v>0</v>
      </c>
      <c r="L204"/>
      <c r="M204" s="12">
        <f t="shared" si="15"/>
        <v>0</v>
      </c>
      <c r="N204"/>
      <c r="O204"/>
      <c r="P204"/>
      <c r="Q204"/>
      <c r="R204"/>
      <c r="T204"/>
    </row>
    <row r="205" spans="1:20" x14ac:dyDescent="0.25">
      <c r="A205" s="3">
        <v>200</v>
      </c>
      <c r="B205" s="40">
        <f t="shared" si="16"/>
        <v>48761</v>
      </c>
      <c r="C205" s="41">
        <f>-'Loan-no Extra'!G209</f>
        <v>0</v>
      </c>
      <c r="D205" s="12">
        <f>-C205*(Summary!$B$12+Summary!$B$13)</f>
        <v>0</v>
      </c>
      <c r="E205" s="12">
        <f t="shared" si="13"/>
        <v>0</v>
      </c>
      <c r="F205" s="12">
        <f>-PV(Summary!$B$5/12,A205,0,E205,0)</f>
        <v>0</v>
      </c>
      <c r="G205" s="5"/>
      <c r="H205" s="12">
        <f>IF(A205&lt;=Summary!$B$9,'Investment Growth'!E208,0)</f>
        <v>0</v>
      </c>
      <c r="I205" s="12">
        <f>-(H205*Summary!$B$17*(Summary!$B$18+Summary!$B$19))</f>
        <v>0</v>
      </c>
      <c r="J205" s="12">
        <f t="shared" si="14"/>
        <v>0</v>
      </c>
      <c r="K205" s="12">
        <f>-PV(Summary!$B$5/12,A205,0,J205,0)</f>
        <v>0</v>
      </c>
      <c r="L205"/>
      <c r="M205" s="12">
        <f t="shared" si="15"/>
        <v>0</v>
      </c>
      <c r="N205"/>
      <c r="O205"/>
      <c r="P205"/>
      <c r="Q205"/>
      <c r="R205"/>
      <c r="T205"/>
    </row>
    <row r="206" spans="1:20" x14ac:dyDescent="0.25">
      <c r="A206" s="3">
        <v>201</v>
      </c>
      <c r="B206" s="40">
        <f t="shared" si="16"/>
        <v>48792</v>
      </c>
      <c r="C206" s="41">
        <f>-'Loan-no Extra'!G210</f>
        <v>0</v>
      </c>
      <c r="D206" s="12">
        <f>-C206*(Summary!$B$12+Summary!$B$13)</f>
        <v>0</v>
      </c>
      <c r="E206" s="12">
        <f t="shared" si="13"/>
        <v>0</v>
      </c>
      <c r="F206" s="12">
        <f>-PV(Summary!$B$5/12,A206,0,E206,0)</f>
        <v>0</v>
      </c>
      <c r="G206" s="5"/>
      <c r="H206" s="12">
        <f>IF(A206&lt;=Summary!$B$9,'Investment Growth'!E209,0)</f>
        <v>0</v>
      </c>
      <c r="I206" s="12">
        <f>-(H206*Summary!$B$17*(Summary!$B$18+Summary!$B$19))</f>
        <v>0</v>
      </c>
      <c r="J206" s="12">
        <f t="shared" si="14"/>
        <v>0</v>
      </c>
      <c r="K206" s="12">
        <f>-PV(Summary!$B$5/12,A206,0,J206,0)</f>
        <v>0</v>
      </c>
      <c r="L206"/>
      <c r="M206" s="12">
        <f t="shared" si="15"/>
        <v>0</v>
      </c>
      <c r="N206"/>
      <c r="O206"/>
      <c r="P206"/>
      <c r="Q206"/>
      <c r="R206"/>
      <c r="T206"/>
    </row>
    <row r="207" spans="1:20" x14ac:dyDescent="0.25">
      <c r="A207" s="3">
        <v>202</v>
      </c>
      <c r="B207" s="40">
        <f t="shared" si="16"/>
        <v>48823</v>
      </c>
      <c r="C207" s="41">
        <f>-'Loan-no Extra'!G211</f>
        <v>0</v>
      </c>
      <c r="D207" s="12">
        <f>-C207*(Summary!$B$12+Summary!$B$13)</f>
        <v>0</v>
      </c>
      <c r="E207" s="12">
        <f t="shared" si="13"/>
        <v>0</v>
      </c>
      <c r="F207" s="12">
        <f>-PV(Summary!$B$5/12,A207,0,E207,0)</f>
        <v>0</v>
      </c>
      <c r="G207" s="5"/>
      <c r="H207" s="12">
        <f>IF(A207&lt;=Summary!$B$9,'Investment Growth'!E210,0)</f>
        <v>0</v>
      </c>
      <c r="I207" s="12">
        <f>-(H207*Summary!$B$17*(Summary!$B$18+Summary!$B$19))</f>
        <v>0</v>
      </c>
      <c r="J207" s="12">
        <f t="shared" si="14"/>
        <v>0</v>
      </c>
      <c r="K207" s="12">
        <f>-PV(Summary!$B$5/12,A207,0,J207,0)</f>
        <v>0</v>
      </c>
      <c r="L207"/>
      <c r="M207" s="12">
        <f t="shared" si="15"/>
        <v>0</v>
      </c>
      <c r="N207"/>
      <c r="O207"/>
      <c r="P207"/>
      <c r="Q207"/>
      <c r="R207"/>
      <c r="T207"/>
    </row>
    <row r="208" spans="1:20" x14ac:dyDescent="0.25">
      <c r="A208" s="3">
        <v>203</v>
      </c>
      <c r="B208" s="40">
        <f t="shared" si="16"/>
        <v>48853</v>
      </c>
      <c r="C208" s="41">
        <f>-'Loan-no Extra'!G212</f>
        <v>0</v>
      </c>
      <c r="D208" s="12">
        <f>-C208*(Summary!$B$12+Summary!$B$13)</f>
        <v>0</v>
      </c>
      <c r="E208" s="12">
        <f t="shared" si="13"/>
        <v>0</v>
      </c>
      <c r="F208" s="12">
        <f>-PV(Summary!$B$5/12,A208,0,E208,0)</f>
        <v>0</v>
      </c>
      <c r="G208" s="5"/>
      <c r="H208" s="12">
        <f>IF(A208&lt;=Summary!$B$9,'Investment Growth'!E211,0)</f>
        <v>0</v>
      </c>
      <c r="I208" s="12">
        <f>-(H208*Summary!$B$17*(Summary!$B$18+Summary!$B$19))</f>
        <v>0</v>
      </c>
      <c r="J208" s="12">
        <f t="shared" si="14"/>
        <v>0</v>
      </c>
      <c r="K208" s="12">
        <f>-PV(Summary!$B$5/12,A208,0,J208,0)</f>
        <v>0</v>
      </c>
      <c r="L208"/>
      <c r="M208" s="12">
        <f t="shared" si="15"/>
        <v>0</v>
      </c>
      <c r="N208"/>
      <c r="O208"/>
      <c r="P208"/>
      <c r="Q208"/>
      <c r="R208"/>
      <c r="T208"/>
    </row>
    <row r="209" spans="1:20" x14ac:dyDescent="0.25">
      <c r="A209" s="3">
        <v>204</v>
      </c>
      <c r="B209" s="40">
        <f t="shared" si="16"/>
        <v>48884</v>
      </c>
      <c r="C209" s="41">
        <f>-'Loan-no Extra'!G213</f>
        <v>0</v>
      </c>
      <c r="D209" s="12">
        <f>-C209*(Summary!$B$12+Summary!$B$13)</f>
        <v>0</v>
      </c>
      <c r="E209" s="12">
        <f t="shared" si="13"/>
        <v>0</v>
      </c>
      <c r="F209" s="12">
        <f>-PV(Summary!$B$5/12,A209,0,E209,0)</f>
        <v>0</v>
      </c>
      <c r="G209" s="5"/>
      <c r="H209" s="12">
        <f>IF(A209&lt;=Summary!$B$9,'Investment Growth'!E212,0)</f>
        <v>0</v>
      </c>
      <c r="I209" s="12">
        <f>-(H209*Summary!$B$17*(Summary!$B$18+Summary!$B$19))</f>
        <v>0</v>
      </c>
      <c r="J209" s="12">
        <f t="shared" si="14"/>
        <v>0</v>
      </c>
      <c r="K209" s="12">
        <f>-PV(Summary!$B$5/12,A209,0,J209,0)</f>
        <v>0</v>
      </c>
      <c r="L209"/>
      <c r="M209" s="12">
        <f t="shared" si="15"/>
        <v>0</v>
      </c>
      <c r="N209"/>
      <c r="O209"/>
      <c r="P209"/>
      <c r="Q209"/>
      <c r="R209"/>
      <c r="T209"/>
    </row>
    <row r="210" spans="1:20" x14ac:dyDescent="0.25">
      <c r="A210" s="3">
        <v>205</v>
      </c>
      <c r="B210" s="40">
        <f t="shared" si="16"/>
        <v>48914</v>
      </c>
      <c r="C210" s="41">
        <f>-'Loan-no Extra'!G214</f>
        <v>0</v>
      </c>
      <c r="D210" s="12">
        <f>-C210*(Summary!$B$12+Summary!$B$13)</f>
        <v>0</v>
      </c>
      <c r="E210" s="12">
        <f t="shared" si="13"/>
        <v>0</v>
      </c>
      <c r="F210" s="12">
        <f>-PV(Summary!$B$5/12,A210,0,E210,0)</f>
        <v>0</v>
      </c>
      <c r="G210" s="5"/>
      <c r="H210" s="12">
        <f>IF(A210&lt;=Summary!$B$9,'Investment Growth'!E213,0)</f>
        <v>0</v>
      </c>
      <c r="I210" s="12">
        <f>-(H210*Summary!$B$17*(Summary!$B$18+Summary!$B$19))</f>
        <v>0</v>
      </c>
      <c r="J210" s="12">
        <f t="shared" si="14"/>
        <v>0</v>
      </c>
      <c r="K210" s="12">
        <f>-PV(Summary!$B$5/12,A210,0,J210,0)</f>
        <v>0</v>
      </c>
      <c r="L210"/>
      <c r="M210" s="12">
        <f t="shared" si="15"/>
        <v>0</v>
      </c>
      <c r="N210"/>
      <c r="O210"/>
      <c r="P210"/>
      <c r="Q210"/>
      <c r="R210"/>
      <c r="T210"/>
    </row>
    <row r="211" spans="1:20" x14ac:dyDescent="0.25">
      <c r="A211" s="3">
        <v>206</v>
      </c>
      <c r="B211" s="40">
        <f t="shared" si="16"/>
        <v>48945</v>
      </c>
      <c r="C211" s="41">
        <f>-'Loan-no Extra'!G215</f>
        <v>0</v>
      </c>
      <c r="D211" s="12">
        <f>-C211*(Summary!$B$12+Summary!$B$13)</f>
        <v>0</v>
      </c>
      <c r="E211" s="12">
        <f t="shared" si="13"/>
        <v>0</v>
      </c>
      <c r="F211" s="12">
        <f>-PV(Summary!$B$5/12,A211,0,E211,0)</f>
        <v>0</v>
      </c>
      <c r="G211" s="5"/>
      <c r="H211" s="12">
        <f>IF(A211&lt;=Summary!$B$9,'Investment Growth'!E214,0)</f>
        <v>0</v>
      </c>
      <c r="I211" s="12">
        <f>-(H211*Summary!$B$17*(Summary!$B$18+Summary!$B$19))</f>
        <v>0</v>
      </c>
      <c r="J211" s="12">
        <f t="shared" si="14"/>
        <v>0</v>
      </c>
      <c r="K211" s="12">
        <f>-PV(Summary!$B$5/12,A211,0,J211,0)</f>
        <v>0</v>
      </c>
      <c r="L211"/>
      <c r="M211" s="12">
        <f t="shared" si="15"/>
        <v>0</v>
      </c>
      <c r="N211"/>
      <c r="O211"/>
      <c r="P211"/>
      <c r="Q211"/>
      <c r="R211"/>
      <c r="T211"/>
    </row>
    <row r="212" spans="1:20" x14ac:dyDescent="0.25">
      <c r="A212" s="3">
        <v>207</v>
      </c>
      <c r="B212" s="40">
        <f t="shared" si="16"/>
        <v>48976</v>
      </c>
      <c r="C212" s="41">
        <f>-'Loan-no Extra'!G216</f>
        <v>0</v>
      </c>
      <c r="D212" s="12">
        <f>-C212*(Summary!$B$12+Summary!$B$13)</f>
        <v>0</v>
      </c>
      <c r="E212" s="12">
        <f t="shared" si="13"/>
        <v>0</v>
      </c>
      <c r="F212" s="12">
        <f>-PV(Summary!$B$5/12,A212,0,E212,0)</f>
        <v>0</v>
      </c>
      <c r="G212" s="5"/>
      <c r="H212" s="12">
        <f>IF(A212&lt;=Summary!$B$9,'Investment Growth'!E215,0)</f>
        <v>0</v>
      </c>
      <c r="I212" s="12">
        <f>-(H212*Summary!$B$17*(Summary!$B$18+Summary!$B$19))</f>
        <v>0</v>
      </c>
      <c r="J212" s="12">
        <f t="shared" si="14"/>
        <v>0</v>
      </c>
      <c r="K212" s="12">
        <f>-PV(Summary!$B$5/12,A212,0,J212,0)</f>
        <v>0</v>
      </c>
      <c r="L212"/>
      <c r="M212" s="12">
        <f t="shared" si="15"/>
        <v>0</v>
      </c>
      <c r="N212"/>
      <c r="O212"/>
      <c r="P212"/>
      <c r="Q212"/>
      <c r="R212"/>
      <c r="T212"/>
    </row>
    <row r="213" spans="1:20" x14ac:dyDescent="0.25">
      <c r="A213" s="3">
        <v>208</v>
      </c>
      <c r="B213" s="40">
        <f t="shared" si="16"/>
        <v>49004</v>
      </c>
      <c r="C213" s="41">
        <f>-'Loan-no Extra'!G217</f>
        <v>0</v>
      </c>
      <c r="D213" s="12">
        <f>-C213*(Summary!$B$12+Summary!$B$13)</f>
        <v>0</v>
      </c>
      <c r="E213" s="12">
        <f t="shared" si="13"/>
        <v>0</v>
      </c>
      <c r="F213" s="12">
        <f>-PV(Summary!$B$5/12,A213,0,E213,0)</f>
        <v>0</v>
      </c>
      <c r="G213" s="5"/>
      <c r="H213" s="12">
        <f>IF(A213&lt;=Summary!$B$9,'Investment Growth'!E216,0)</f>
        <v>0</v>
      </c>
      <c r="I213" s="12">
        <f>-(H213*Summary!$B$17*(Summary!$B$18+Summary!$B$19))</f>
        <v>0</v>
      </c>
      <c r="J213" s="12">
        <f t="shared" si="14"/>
        <v>0</v>
      </c>
      <c r="K213" s="12">
        <f>-PV(Summary!$B$5/12,A213,0,J213,0)</f>
        <v>0</v>
      </c>
      <c r="L213"/>
      <c r="M213" s="12">
        <f t="shared" si="15"/>
        <v>0</v>
      </c>
      <c r="N213"/>
      <c r="O213"/>
      <c r="P213"/>
      <c r="Q213"/>
      <c r="R213"/>
      <c r="T213"/>
    </row>
    <row r="214" spans="1:20" x14ac:dyDescent="0.25">
      <c r="A214" s="3">
        <v>209</v>
      </c>
      <c r="B214" s="40">
        <f t="shared" si="16"/>
        <v>49035</v>
      </c>
      <c r="C214" s="41">
        <f>-'Loan-no Extra'!G218</f>
        <v>0</v>
      </c>
      <c r="D214" s="12">
        <f>-C214*(Summary!$B$12+Summary!$B$13)</f>
        <v>0</v>
      </c>
      <c r="E214" s="12">
        <f t="shared" si="13"/>
        <v>0</v>
      </c>
      <c r="F214" s="12">
        <f>-PV(Summary!$B$5/12,A214,0,E214,0)</f>
        <v>0</v>
      </c>
      <c r="G214" s="5"/>
      <c r="H214" s="12">
        <f>IF(A214&lt;=Summary!$B$9,'Investment Growth'!E217,0)</f>
        <v>0</v>
      </c>
      <c r="I214" s="12">
        <f>-(H214*Summary!$B$17*(Summary!$B$18+Summary!$B$19))</f>
        <v>0</v>
      </c>
      <c r="J214" s="12">
        <f t="shared" si="14"/>
        <v>0</v>
      </c>
      <c r="K214" s="12">
        <f>-PV(Summary!$B$5/12,A214,0,J214,0)</f>
        <v>0</v>
      </c>
      <c r="L214"/>
      <c r="M214" s="12">
        <f t="shared" si="15"/>
        <v>0</v>
      </c>
      <c r="N214"/>
      <c r="O214"/>
      <c r="P214"/>
      <c r="Q214"/>
      <c r="R214"/>
      <c r="T214"/>
    </row>
    <row r="215" spans="1:20" x14ac:dyDescent="0.25">
      <c r="A215" s="3">
        <v>210</v>
      </c>
      <c r="B215" s="40">
        <f t="shared" si="16"/>
        <v>49065</v>
      </c>
      <c r="C215" s="41">
        <f>-'Loan-no Extra'!G219</f>
        <v>0</v>
      </c>
      <c r="D215" s="12">
        <f>-C215*(Summary!$B$12+Summary!$B$13)</f>
        <v>0</v>
      </c>
      <c r="E215" s="12">
        <f t="shared" si="13"/>
        <v>0</v>
      </c>
      <c r="F215" s="12">
        <f>-PV(Summary!$B$5/12,A215,0,E215,0)</f>
        <v>0</v>
      </c>
      <c r="G215" s="5"/>
      <c r="H215" s="12">
        <f>IF(A215&lt;=Summary!$B$9,'Investment Growth'!E218,0)</f>
        <v>0</v>
      </c>
      <c r="I215" s="12">
        <f>-(H215*Summary!$B$17*(Summary!$B$18+Summary!$B$19))</f>
        <v>0</v>
      </c>
      <c r="J215" s="12">
        <f t="shared" si="14"/>
        <v>0</v>
      </c>
      <c r="K215" s="12">
        <f>-PV(Summary!$B$5/12,A215,0,J215,0)</f>
        <v>0</v>
      </c>
      <c r="L215"/>
      <c r="M215" s="12">
        <f t="shared" si="15"/>
        <v>0</v>
      </c>
      <c r="N215"/>
      <c r="O215"/>
      <c r="P215"/>
      <c r="Q215"/>
      <c r="R215"/>
      <c r="T215"/>
    </row>
    <row r="216" spans="1:20" x14ac:dyDescent="0.25">
      <c r="A216" s="3">
        <v>211</v>
      </c>
      <c r="B216" s="40">
        <f t="shared" si="16"/>
        <v>49096</v>
      </c>
      <c r="C216" s="41">
        <f>-'Loan-no Extra'!G220</f>
        <v>0</v>
      </c>
      <c r="D216" s="12">
        <f>-C216*(Summary!$B$12+Summary!$B$13)</f>
        <v>0</v>
      </c>
      <c r="E216" s="12">
        <f t="shared" si="13"/>
        <v>0</v>
      </c>
      <c r="F216" s="12">
        <f>-PV(Summary!$B$5/12,A216,0,E216,0)</f>
        <v>0</v>
      </c>
      <c r="G216" s="5"/>
      <c r="H216" s="12">
        <f>IF(A216&lt;=Summary!$B$9,'Investment Growth'!E219,0)</f>
        <v>0</v>
      </c>
      <c r="I216" s="12">
        <f>-(H216*Summary!$B$17*(Summary!$B$18+Summary!$B$19))</f>
        <v>0</v>
      </c>
      <c r="J216" s="12">
        <f t="shared" si="14"/>
        <v>0</v>
      </c>
      <c r="K216" s="12">
        <f>-PV(Summary!$B$5/12,A216,0,J216,0)</f>
        <v>0</v>
      </c>
      <c r="L216"/>
      <c r="M216" s="12">
        <f t="shared" si="15"/>
        <v>0</v>
      </c>
      <c r="N216"/>
      <c r="O216"/>
      <c r="P216"/>
      <c r="Q216"/>
      <c r="R216"/>
      <c r="T216"/>
    </row>
    <row r="217" spans="1:20" x14ac:dyDescent="0.25">
      <c r="A217" s="3">
        <v>212</v>
      </c>
      <c r="B217" s="40">
        <f t="shared" si="16"/>
        <v>49126</v>
      </c>
      <c r="C217" s="41">
        <f>-'Loan-no Extra'!G221</f>
        <v>0</v>
      </c>
      <c r="D217" s="12">
        <f>-C217*(Summary!$B$12+Summary!$B$13)</f>
        <v>0</v>
      </c>
      <c r="E217" s="12">
        <f t="shared" si="13"/>
        <v>0</v>
      </c>
      <c r="F217" s="12">
        <f>-PV(Summary!$B$5/12,A217,0,E217,0)</f>
        <v>0</v>
      </c>
      <c r="G217" s="5"/>
      <c r="H217" s="12">
        <f>IF(A217&lt;=Summary!$B$9,'Investment Growth'!E220,0)</f>
        <v>0</v>
      </c>
      <c r="I217" s="12">
        <f>-(H217*Summary!$B$17*(Summary!$B$18+Summary!$B$19))</f>
        <v>0</v>
      </c>
      <c r="J217" s="12">
        <f t="shared" si="14"/>
        <v>0</v>
      </c>
      <c r="K217" s="12">
        <f>-PV(Summary!$B$5/12,A217,0,J217,0)</f>
        <v>0</v>
      </c>
      <c r="L217"/>
      <c r="M217" s="12">
        <f t="shared" si="15"/>
        <v>0</v>
      </c>
      <c r="N217"/>
      <c r="O217"/>
      <c r="P217"/>
      <c r="Q217"/>
      <c r="R217"/>
      <c r="T217"/>
    </row>
    <row r="218" spans="1:20" x14ac:dyDescent="0.25">
      <c r="A218" s="3">
        <v>213</v>
      </c>
      <c r="B218" s="40">
        <f t="shared" si="16"/>
        <v>49157</v>
      </c>
      <c r="C218" s="41">
        <f>-'Loan-no Extra'!G222</f>
        <v>0</v>
      </c>
      <c r="D218" s="12">
        <f>-C218*(Summary!$B$12+Summary!$B$13)</f>
        <v>0</v>
      </c>
      <c r="E218" s="12">
        <f t="shared" si="13"/>
        <v>0</v>
      </c>
      <c r="F218" s="12">
        <f>-PV(Summary!$B$5/12,A218,0,E218,0)</f>
        <v>0</v>
      </c>
      <c r="G218" s="5"/>
      <c r="H218" s="12">
        <f>IF(A218&lt;=Summary!$B$9,'Investment Growth'!E221,0)</f>
        <v>0</v>
      </c>
      <c r="I218" s="12">
        <f>-(H218*Summary!$B$17*(Summary!$B$18+Summary!$B$19))</f>
        <v>0</v>
      </c>
      <c r="J218" s="12">
        <f t="shared" si="14"/>
        <v>0</v>
      </c>
      <c r="K218" s="12">
        <f>-PV(Summary!$B$5/12,A218,0,J218,0)</f>
        <v>0</v>
      </c>
      <c r="L218"/>
      <c r="M218" s="12">
        <f t="shared" si="15"/>
        <v>0</v>
      </c>
      <c r="N218"/>
      <c r="O218"/>
      <c r="P218"/>
      <c r="Q218"/>
      <c r="R218"/>
      <c r="T218"/>
    </row>
    <row r="219" spans="1:20" x14ac:dyDescent="0.25">
      <c r="A219" s="3">
        <v>214</v>
      </c>
      <c r="B219" s="40">
        <f t="shared" si="16"/>
        <v>49188</v>
      </c>
      <c r="C219" s="41">
        <f>-'Loan-no Extra'!G223</f>
        <v>0</v>
      </c>
      <c r="D219" s="12">
        <f>-C219*(Summary!$B$12+Summary!$B$13)</f>
        <v>0</v>
      </c>
      <c r="E219" s="12">
        <f t="shared" si="13"/>
        <v>0</v>
      </c>
      <c r="F219" s="12">
        <f>-PV(Summary!$B$5/12,A219,0,E219,0)</f>
        <v>0</v>
      </c>
      <c r="G219" s="5"/>
      <c r="H219" s="12">
        <f>IF(A219&lt;=Summary!$B$9,'Investment Growth'!E222,0)</f>
        <v>0</v>
      </c>
      <c r="I219" s="12">
        <f>-(H219*Summary!$B$17*(Summary!$B$18+Summary!$B$19))</f>
        <v>0</v>
      </c>
      <c r="J219" s="12">
        <f t="shared" si="14"/>
        <v>0</v>
      </c>
      <c r="K219" s="12">
        <f>-PV(Summary!$B$5/12,A219,0,J219,0)</f>
        <v>0</v>
      </c>
      <c r="L219"/>
      <c r="M219" s="12">
        <f t="shared" si="15"/>
        <v>0</v>
      </c>
      <c r="N219"/>
      <c r="O219"/>
      <c r="P219"/>
      <c r="Q219"/>
      <c r="R219"/>
      <c r="T219"/>
    </row>
    <row r="220" spans="1:20" x14ac:dyDescent="0.25">
      <c r="A220" s="3">
        <v>215</v>
      </c>
      <c r="B220" s="40">
        <f t="shared" si="16"/>
        <v>49218</v>
      </c>
      <c r="C220" s="41">
        <f>-'Loan-no Extra'!G224</f>
        <v>0</v>
      </c>
      <c r="D220" s="12">
        <f>-C220*(Summary!$B$12+Summary!$B$13)</f>
        <v>0</v>
      </c>
      <c r="E220" s="12">
        <f t="shared" si="13"/>
        <v>0</v>
      </c>
      <c r="F220" s="12">
        <f>-PV(Summary!$B$5/12,A220,0,E220,0)</f>
        <v>0</v>
      </c>
      <c r="G220" s="5"/>
      <c r="H220" s="12">
        <f>IF(A220&lt;=Summary!$B$9,'Investment Growth'!E223,0)</f>
        <v>0</v>
      </c>
      <c r="I220" s="12">
        <f>-(H220*Summary!$B$17*(Summary!$B$18+Summary!$B$19))</f>
        <v>0</v>
      </c>
      <c r="J220" s="12">
        <f t="shared" si="14"/>
        <v>0</v>
      </c>
      <c r="K220" s="12">
        <f>-PV(Summary!$B$5/12,A220,0,J220,0)</f>
        <v>0</v>
      </c>
      <c r="L220"/>
      <c r="M220" s="12">
        <f t="shared" si="15"/>
        <v>0</v>
      </c>
      <c r="N220"/>
      <c r="O220"/>
      <c r="P220"/>
      <c r="Q220"/>
      <c r="R220"/>
      <c r="T220"/>
    </row>
    <row r="221" spans="1:20" x14ac:dyDescent="0.25">
      <c r="A221" s="3">
        <v>216</v>
      </c>
      <c r="B221" s="40">
        <f t="shared" si="16"/>
        <v>49249</v>
      </c>
      <c r="C221" s="41">
        <f>-'Loan-no Extra'!G225</f>
        <v>0</v>
      </c>
      <c r="D221" s="12">
        <f>-C221*(Summary!$B$12+Summary!$B$13)</f>
        <v>0</v>
      </c>
      <c r="E221" s="12">
        <f t="shared" si="13"/>
        <v>0</v>
      </c>
      <c r="F221" s="12">
        <f>-PV(Summary!$B$5/12,A221,0,E221,0)</f>
        <v>0</v>
      </c>
      <c r="G221" s="5"/>
      <c r="H221" s="12">
        <f>IF(A221&lt;=Summary!$B$9,'Investment Growth'!E224,0)</f>
        <v>0</v>
      </c>
      <c r="I221" s="12">
        <f>-(H221*Summary!$B$17*(Summary!$B$18+Summary!$B$19))</f>
        <v>0</v>
      </c>
      <c r="J221" s="12">
        <f t="shared" si="14"/>
        <v>0</v>
      </c>
      <c r="K221" s="12">
        <f>-PV(Summary!$B$5/12,A221,0,J221,0)</f>
        <v>0</v>
      </c>
      <c r="L221"/>
      <c r="M221" s="12">
        <f t="shared" si="15"/>
        <v>0</v>
      </c>
      <c r="N221"/>
      <c r="O221"/>
      <c r="P221"/>
      <c r="Q221"/>
      <c r="R221"/>
      <c r="T221"/>
    </row>
    <row r="222" spans="1:20" x14ac:dyDescent="0.25">
      <c r="A222" s="3">
        <v>217</v>
      </c>
      <c r="B222" s="40">
        <f t="shared" si="16"/>
        <v>49279</v>
      </c>
      <c r="C222" s="41">
        <f>-'Loan-no Extra'!G226</f>
        <v>0</v>
      </c>
      <c r="D222" s="12">
        <f>-C222*(Summary!$B$12+Summary!$B$13)</f>
        <v>0</v>
      </c>
      <c r="E222" s="12">
        <f t="shared" si="13"/>
        <v>0</v>
      </c>
      <c r="F222" s="12">
        <f>-PV(Summary!$B$5/12,A222,0,E222,0)</f>
        <v>0</v>
      </c>
      <c r="G222" s="5"/>
      <c r="H222" s="12">
        <f>IF(A222&lt;=Summary!$B$9,'Investment Growth'!E225,0)</f>
        <v>0</v>
      </c>
      <c r="I222" s="12">
        <f>-(H222*Summary!$B$17*(Summary!$B$18+Summary!$B$19))</f>
        <v>0</v>
      </c>
      <c r="J222" s="12">
        <f t="shared" si="14"/>
        <v>0</v>
      </c>
      <c r="K222" s="12">
        <f>-PV(Summary!$B$5/12,A222,0,J222,0)</f>
        <v>0</v>
      </c>
      <c r="L222"/>
      <c r="M222" s="12">
        <f t="shared" si="15"/>
        <v>0</v>
      </c>
      <c r="N222"/>
      <c r="O222"/>
      <c r="P222"/>
      <c r="Q222"/>
      <c r="R222"/>
      <c r="T222"/>
    </row>
    <row r="223" spans="1:20" x14ac:dyDescent="0.25">
      <c r="A223" s="3">
        <v>218</v>
      </c>
      <c r="B223" s="40">
        <f t="shared" si="16"/>
        <v>49310</v>
      </c>
      <c r="C223" s="41">
        <f>-'Loan-no Extra'!G227</f>
        <v>0</v>
      </c>
      <c r="D223" s="12">
        <f>-C223*(Summary!$B$12+Summary!$B$13)</f>
        <v>0</v>
      </c>
      <c r="E223" s="12">
        <f t="shared" si="13"/>
        <v>0</v>
      </c>
      <c r="F223" s="12">
        <f>-PV(Summary!$B$5/12,A223,0,E223,0)</f>
        <v>0</v>
      </c>
      <c r="G223" s="5"/>
      <c r="H223" s="12">
        <f>IF(A223&lt;=Summary!$B$9,'Investment Growth'!E226,0)</f>
        <v>0</v>
      </c>
      <c r="I223" s="12">
        <f>-(H223*Summary!$B$17*(Summary!$B$18+Summary!$B$19))</f>
        <v>0</v>
      </c>
      <c r="J223" s="12">
        <f t="shared" si="14"/>
        <v>0</v>
      </c>
      <c r="K223" s="12">
        <f>-PV(Summary!$B$5/12,A223,0,J223,0)</f>
        <v>0</v>
      </c>
      <c r="L223"/>
      <c r="M223" s="12">
        <f t="shared" si="15"/>
        <v>0</v>
      </c>
      <c r="N223"/>
      <c r="O223"/>
      <c r="P223"/>
      <c r="Q223"/>
      <c r="R223"/>
      <c r="T223"/>
    </row>
    <row r="224" spans="1:20" x14ac:dyDescent="0.25">
      <c r="A224" s="3">
        <v>219</v>
      </c>
      <c r="B224" s="40">
        <f t="shared" si="16"/>
        <v>49341</v>
      </c>
      <c r="C224" s="41">
        <f>-'Loan-no Extra'!G228</f>
        <v>0</v>
      </c>
      <c r="D224" s="12">
        <f>-C224*(Summary!$B$12+Summary!$B$13)</f>
        <v>0</v>
      </c>
      <c r="E224" s="12">
        <f t="shared" si="13"/>
        <v>0</v>
      </c>
      <c r="F224" s="12">
        <f>-PV(Summary!$B$5/12,A224,0,E224,0)</f>
        <v>0</v>
      </c>
      <c r="G224" s="5"/>
      <c r="H224" s="12">
        <f>IF(A224&lt;=Summary!$B$9,'Investment Growth'!E227,0)</f>
        <v>0</v>
      </c>
      <c r="I224" s="12">
        <f>-(H224*Summary!$B$17*(Summary!$B$18+Summary!$B$19))</f>
        <v>0</v>
      </c>
      <c r="J224" s="12">
        <f t="shared" si="14"/>
        <v>0</v>
      </c>
      <c r="K224" s="12">
        <f>-PV(Summary!$B$5/12,A224,0,J224,0)</f>
        <v>0</v>
      </c>
      <c r="L224"/>
      <c r="M224" s="12">
        <f t="shared" si="15"/>
        <v>0</v>
      </c>
      <c r="N224"/>
      <c r="O224"/>
      <c r="P224"/>
      <c r="Q224"/>
      <c r="R224"/>
      <c r="T224"/>
    </row>
    <row r="225" spans="1:20" x14ac:dyDescent="0.25">
      <c r="A225" s="3">
        <v>220</v>
      </c>
      <c r="B225" s="40">
        <f t="shared" si="16"/>
        <v>49369</v>
      </c>
      <c r="C225" s="41">
        <f>-'Loan-no Extra'!G229</f>
        <v>0</v>
      </c>
      <c r="D225" s="12">
        <f>-C225*(Summary!$B$12+Summary!$B$13)</f>
        <v>0</v>
      </c>
      <c r="E225" s="12">
        <f t="shared" si="13"/>
        <v>0</v>
      </c>
      <c r="F225" s="12">
        <f>-PV(Summary!$B$5/12,A225,0,E225,0)</f>
        <v>0</v>
      </c>
      <c r="G225" s="5"/>
      <c r="H225" s="12">
        <f>IF(A225&lt;=Summary!$B$9,'Investment Growth'!E228,0)</f>
        <v>0</v>
      </c>
      <c r="I225" s="12">
        <f>-(H225*Summary!$B$17*(Summary!$B$18+Summary!$B$19))</f>
        <v>0</v>
      </c>
      <c r="J225" s="12">
        <f t="shared" si="14"/>
        <v>0</v>
      </c>
      <c r="K225" s="12">
        <f>-PV(Summary!$B$5/12,A225,0,J225,0)</f>
        <v>0</v>
      </c>
      <c r="L225"/>
      <c r="M225" s="12">
        <f t="shared" si="15"/>
        <v>0</v>
      </c>
      <c r="N225"/>
      <c r="O225"/>
      <c r="P225"/>
      <c r="Q225"/>
      <c r="R225"/>
      <c r="T225"/>
    </row>
    <row r="226" spans="1:20" x14ac:dyDescent="0.25">
      <c r="A226" s="3">
        <v>221</v>
      </c>
      <c r="B226" s="40">
        <f t="shared" si="16"/>
        <v>49400</v>
      </c>
      <c r="C226" s="41">
        <f>-'Loan-no Extra'!G230</f>
        <v>0</v>
      </c>
      <c r="D226" s="12">
        <f>-C226*(Summary!$B$12+Summary!$B$13)</f>
        <v>0</v>
      </c>
      <c r="E226" s="12">
        <f t="shared" si="13"/>
        <v>0</v>
      </c>
      <c r="F226" s="12">
        <f>-PV(Summary!$B$5/12,A226,0,E226,0)</f>
        <v>0</v>
      </c>
      <c r="G226" s="5"/>
      <c r="H226" s="12">
        <f>IF(A226&lt;=Summary!$B$9,'Investment Growth'!E229,0)</f>
        <v>0</v>
      </c>
      <c r="I226" s="12">
        <f>-(H226*Summary!$B$17*(Summary!$B$18+Summary!$B$19))</f>
        <v>0</v>
      </c>
      <c r="J226" s="12">
        <f t="shared" si="14"/>
        <v>0</v>
      </c>
      <c r="K226" s="12">
        <f>-PV(Summary!$B$5/12,A226,0,J226,0)</f>
        <v>0</v>
      </c>
      <c r="L226"/>
      <c r="M226" s="12">
        <f t="shared" si="15"/>
        <v>0</v>
      </c>
      <c r="N226"/>
      <c r="O226"/>
      <c r="P226"/>
      <c r="Q226"/>
      <c r="R226"/>
      <c r="T226"/>
    </row>
    <row r="227" spans="1:20" x14ac:dyDescent="0.25">
      <c r="A227" s="3">
        <v>222</v>
      </c>
      <c r="B227" s="40">
        <f t="shared" si="16"/>
        <v>49430</v>
      </c>
      <c r="C227" s="41">
        <f>-'Loan-no Extra'!G231</f>
        <v>0</v>
      </c>
      <c r="D227" s="12">
        <f>-C227*(Summary!$B$12+Summary!$B$13)</f>
        <v>0</v>
      </c>
      <c r="E227" s="12">
        <f t="shared" si="13"/>
        <v>0</v>
      </c>
      <c r="F227" s="12">
        <f>-PV(Summary!$B$5/12,A227,0,E227,0)</f>
        <v>0</v>
      </c>
      <c r="G227" s="5"/>
      <c r="H227" s="12">
        <f>IF(A227&lt;=Summary!$B$9,'Investment Growth'!E230,0)</f>
        <v>0</v>
      </c>
      <c r="I227" s="12">
        <f>-(H227*Summary!$B$17*(Summary!$B$18+Summary!$B$19))</f>
        <v>0</v>
      </c>
      <c r="J227" s="12">
        <f t="shared" si="14"/>
        <v>0</v>
      </c>
      <c r="K227" s="12">
        <f>-PV(Summary!$B$5/12,A227,0,J227,0)</f>
        <v>0</v>
      </c>
      <c r="L227"/>
      <c r="M227" s="12">
        <f t="shared" si="15"/>
        <v>0</v>
      </c>
      <c r="N227"/>
      <c r="O227"/>
      <c r="P227"/>
      <c r="Q227"/>
      <c r="R227"/>
      <c r="T227"/>
    </row>
    <row r="228" spans="1:20" x14ac:dyDescent="0.25">
      <c r="A228" s="3">
        <v>223</v>
      </c>
      <c r="B228" s="40">
        <f t="shared" si="16"/>
        <v>49461</v>
      </c>
      <c r="C228" s="41">
        <f>-'Loan-no Extra'!G232</f>
        <v>0</v>
      </c>
      <c r="D228" s="12">
        <f>-C228*(Summary!$B$12+Summary!$B$13)</f>
        <v>0</v>
      </c>
      <c r="E228" s="12">
        <f t="shared" si="13"/>
        <v>0</v>
      </c>
      <c r="F228" s="12">
        <f>-PV(Summary!$B$5/12,A228,0,E228,0)</f>
        <v>0</v>
      </c>
      <c r="G228" s="5"/>
      <c r="H228" s="12">
        <f>IF(A228&lt;=Summary!$B$9,'Investment Growth'!E231,0)</f>
        <v>0</v>
      </c>
      <c r="I228" s="12">
        <f>-(H228*Summary!$B$17*(Summary!$B$18+Summary!$B$19))</f>
        <v>0</v>
      </c>
      <c r="J228" s="12">
        <f t="shared" si="14"/>
        <v>0</v>
      </c>
      <c r="K228" s="12">
        <f>-PV(Summary!$B$5/12,A228,0,J228,0)</f>
        <v>0</v>
      </c>
      <c r="L228"/>
      <c r="M228" s="12">
        <f t="shared" si="15"/>
        <v>0</v>
      </c>
      <c r="N228"/>
      <c r="O228"/>
      <c r="P228"/>
      <c r="Q228"/>
      <c r="R228"/>
      <c r="T228"/>
    </row>
    <row r="229" spans="1:20" x14ac:dyDescent="0.25">
      <c r="A229" s="3">
        <v>224</v>
      </c>
      <c r="B229" s="40">
        <f t="shared" si="16"/>
        <v>49491</v>
      </c>
      <c r="C229" s="41">
        <f>-'Loan-no Extra'!G233</f>
        <v>0</v>
      </c>
      <c r="D229" s="12">
        <f>-C229*(Summary!$B$12+Summary!$B$13)</f>
        <v>0</v>
      </c>
      <c r="E229" s="12">
        <f t="shared" si="13"/>
        <v>0</v>
      </c>
      <c r="F229" s="12">
        <f>-PV(Summary!$B$5/12,A229,0,E229,0)</f>
        <v>0</v>
      </c>
      <c r="G229" s="5"/>
      <c r="H229" s="12">
        <f>IF(A229&lt;=Summary!$B$9,'Investment Growth'!E232,0)</f>
        <v>0</v>
      </c>
      <c r="I229" s="12">
        <f>-(H229*Summary!$B$17*(Summary!$B$18+Summary!$B$19))</f>
        <v>0</v>
      </c>
      <c r="J229" s="12">
        <f t="shared" si="14"/>
        <v>0</v>
      </c>
      <c r="K229" s="12">
        <f>-PV(Summary!$B$5/12,A229,0,J229,0)</f>
        <v>0</v>
      </c>
      <c r="L229"/>
      <c r="M229" s="12">
        <f t="shared" si="15"/>
        <v>0</v>
      </c>
      <c r="N229"/>
      <c r="O229"/>
      <c r="P229"/>
      <c r="Q229"/>
      <c r="R229"/>
      <c r="T229"/>
    </row>
    <row r="230" spans="1:20" x14ac:dyDescent="0.25">
      <c r="A230" s="3">
        <v>225</v>
      </c>
      <c r="B230" s="40">
        <f t="shared" si="16"/>
        <v>49522</v>
      </c>
      <c r="C230" s="41">
        <f>-'Loan-no Extra'!G234</f>
        <v>0</v>
      </c>
      <c r="D230" s="12">
        <f>-C230*(Summary!$B$12+Summary!$B$13)</f>
        <v>0</v>
      </c>
      <c r="E230" s="12">
        <f t="shared" si="13"/>
        <v>0</v>
      </c>
      <c r="F230" s="12">
        <f>-PV(Summary!$B$5/12,A230,0,E230,0)</f>
        <v>0</v>
      </c>
      <c r="G230" s="5"/>
      <c r="H230" s="12">
        <f>IF(A230&lt;=Summary!$B$9,'Investment Growth'!E233,0)</f>
        <v>0</v>
      </c>
      <c r="I230" s="12">
        <f>-(H230*Summary!$B$17*(Summary!$B$18+Summary!$B$19))</f>
        <v>0</v>
      </c>
      <c r="J230" s="12">
        <f t="shared" si="14"/>
        <v>0</v>
      </c>
      <c r="K230" s="12">
        <f>-PV(Summary!$B$5/12,A230,0,J230,0)</f>
        <v>0</v>
      </c>
      <c r="L230"/>
      <c r="M230" s="12">
        <f t="shared" si="15"/>
        <v>0</v>
      </c>
      <c r="N230"/>
      <c r="O230"/>
      <c r="P230"/>
      <c r="Q230"/>
      <c r="R230"/>
      <c r="T230"/>
    </row>
    <row r="231" spans="1:20" x14ac:dyDescent="0.25">
      <c r="A231" s="3">
        <v>226</v>
      </c>
      <c r="B231" s="40">
        <f t="shared" si="16"/>
        <v>49553</v>
      </c>
      <c r="C231" s="41">
        <f>-'Loan-no Extra'!G235</f>
        <v>0</v>
      </c>
      <c r="D231" s="12">
        <f>-C231*(Summary!$B$12+Summary!$B$13)</f>
        <v>0</v>
      </c>
      <c r="E231" s="12">
        <f t="shared" si="13"/>
        <v>0</v>
      </c>
      <c r="F231" s="12">
        <f>-PV(Summary!$B$5/12,A231,0,E231,0)</f>
        <v>0</v>
      </c>
      <c r="G231" s="5"/>
      <c r="H231" s="12">
        <f>IF(A231&lt;=Summary!$B$9,'Investment Growth'!E234,0)</f>
        <v>0</v>
      </c>
      <c r="I231" s="12">
        <f>-(H231*Summary!$B$17*(Summary!$B$18+Summary!$B$19))</f>
        <v>0</v>
      </c>
      <c r="J231" s="12">
        <f t="shared" si="14"/>
        <v>0</v>
      </c>
      <c r="K231" s="12">
        <f>-PV(Summary!$B$5/12,A231,0,J231,0)</f>
        <v>0</v>
      </c>
      <c r="L231"/>
      <c r="M231" s="12">
        <f t="shared" si="15"/>
        <v>0</v>
      </c>
      <c r="N231"/>
      <c r="O231"/>
      <c r="P231"/>
      <c r="Q231"/>
      <c r="R231"/>
      <c r="T231"/>
    </row>
    <row r="232" spans="1:20" x14ac:dyDescent="0.25">
      <c r="A232" s="3">
        <v>227</v>
      </c>
      <c r="B232" s="40">
        <f t="shared" si="16"/>
        <v>49583</v>
      </c>
      <c r="C232" s="41">
        <f>-'Loan-no Extra'!G236</f>
        <v>0</v>
      </c>
      <c r="D232" s="12">
        <f>-C232*(Summary!$B$12+Summary!$B$13)</f>
        <v>0</v>
      </c>
      <c r="E232" s="12">
        <f t="shared" si="13"/>
        <v>0</v>
      </c>
      <c r="F232" s="12">
        <f>-PV(Summary!$B$5/12,A232,0,E232,0)</f>
        <v>0</v>
      </c>
      <c r="G232" s="5"/>
      <c r="H232" s="12">
        <f>IF(A232&lt;=Summary!$B$9,'Investment Growth'!E235,0)</f>
        <v>0</v>
      </c>
      <c r="I232" s="12">
        <f>-(H232*Summary!$B$17*(Summary!$B$18+Summary!$B$19))</f>
        <v>0</v>
      </c>
      <c r="J232" s="12">
        <f t="shared" si="14"/>
        <v>0</v>
      </c>
      <c r="K232" s="12">
        <f>-PV(Summary!$B$5/12,A232,0,J232,0)</f>
        <v>0</v>
      </c>
      <c r="L232"/>
      <c r="M232" s="12">
        <f t="shared" si="15"/>
        <v>0</v>
      </c>
      <c r="N232"/>
      <c r="O232"/>
      <c r="P232"/>
      <c r="Q232"/>
      <c r="R232"/>
      <c r="T232"/>
    </row>
    <row r="233" spans="1:20" x14ac:dyDescent="0.25">
      <c r="A233" s="3">
        <v>228</v>
      </c>
      <c r="B233" s="40">
        <f t="shared" si="16"/>
        <v>49614</v>
      </c>
      <c r="C233" s="41">
        <f>-'Loan-no Extra'!G237</f>
        <v>0</v>
      </c>
      <c r="D233" s="12">
        <f>-C233*(Summary!$B$12+Summary!$B$13)</f>
        <v>0</v>
      </c>
      <c r="E233" s="12">
        <f t="shared" si="13"/>
        <v>0</v>
      </c>
      <c r="F233" s="12">
        <f>-PV(Summary!$B$5/12,A233,0,E233,0)</f>
        <v>0</v>
      </c>
      <c r="G233" s="5"/>
      <c r="H233" s="12">
        <f>IF(A233&lt;=Summary!$B$9,'Investment Growth'!E236,0)</f>
        <v>0</v>
      </c>
      <c r="I233" s="12">
        <f>-(H233*Summary!$B$17*(Summary!$B$18+Summary!$B$19))</f>
        <v>0</v>
      </c>
      <c r="J233" s="12">
        <f t="shared" si="14"/>
        <v>0</v>
      </c>
      <c r="K233" s="12">
        <f>-PV(Summary!$B$5/12,A233,0,J233,0)</f>
        <v>0</v>
      </c>
      <c r="L233"/>
      <c r="M233" s="12">
        <f t="shared" si="15"/>
        <v>0</v>
      </c>
      <c r="N233"/>
      <c r="O233"/>
      <c r="P233"/>
      <c r="Q233"/>
      <c r="R233"/>
      <c r="T233"/>
    </row>
    <row r="234" spans="1:20" x14ac:dyDescent="0.25">
      <c r="A234" s="3">
        <v>229</v>
      </c>
      <c r="B234" s="40">
        <f t="shared" si="16"/>
        <v>49644</v>
      </c>
      <c r="C234" s="41">
        <f>-'Loan-no Extra'!G238</f>
        <v>0</v>
      </c>
      <c r="D234" s="12">
        <f>-C234*(Summary!$B$12+Summary!$B$13)</f>
        <v>0</v>
      </c>
      <c r="E234" s="12">
        <f t="shared" si="13"/>
        <v>0</v>
      </c>
      <c r="F234" s="12">
        <f>-PV(Summary!$B$5/12,A234,0,E234,0)</f>
        <v>0</v>
      </c>
      <c r="G234" s="5"/>
      <c r="H234" s="12">
        <f>IF(A234&lt;=Summary!$B$9,'Investment Growth'!E237,0)</f>
        <v>0</v>
      </c>
      <c r="I234" s="12">
        <f>-(H234*Summary!$B$17*(Summary!$B$18+Summary!$B$19))</f>
        <v>0</v>
      </c>
      <c r="J234" s="12">
        <f t="shared" si="14"/>
        <v>0</v>
      </c>
      <c r="K234" s="12">
        <f>-PV(Summary!$B$5/12,A234,0,J234,0)</f>
        <v>0</v>
      </c>
      <c r="L234"/>
      <c r="M234" s="12">
        <f t="shared" si="15"/>
        <v>0</v>
      </c>
      <c r="N234"/>
      <c r="O234"/>
      <c r="P234"/>
      <c r="Q234"/>
      <c r="R234"/>
      <c r="T234"/>
    </row>
    <row r="235" spans="1:20" x14ac:dyDescent="0.25">
      <c r="A235" s="3">
        <v>230</v>
      </c>
      <c r="B235" s="40">
        <f t="shared" si="16"/>
        <v>49675</v>
      </c>
      <c r="C235" s="41">
        <f>-'Loan-no Extra'!G239</f>
        <v>0</v>
      </c>
      <c r="D235" s="12">
        <f>-C235*(Summary!$B$12+Summary!$B$13)</f>
        <v>0</v>
      </c>
      <c r="E235" s="12">
        <f t="shared" si="13"/>
        <v>0</v>
      </c>
      <c r="F235" s="12">
        <f>-PV(Summary!$B$5/12,A235,0,E235,0)</f>
        <v>0</v>
      </c>
      <c r="G235" s="5"/>
      <c r="H235" s="12">
        <f>IF(A235&lt;=Summary!$B$9,'Investment Growth'!E238,0)</f>
        <v>0</v>
      </c>
      <c r="I235" s="12">
        <f>-(H235*Summary!$B$17*(Summary!$B$18+Summary!$B$19))</f>
        <v>0</v>
      </c>
      <c r="J235" s="12">
        <f t="shared" si="14"/>
        <v>0</v>
      </c>
      <c r="K235" s="12">
        <f>-PV(Summary!$B$5/12,A235,0,J235,0)</f>
        <v>0</v>
      </c>
      <c r="L235"/>
      <c r="M235" s="12">
        <f t="shared" si="15"/>
        <v>0</v>
      </c>
      <c r="N235"/>
      <c r="O235"/>
      <c r="P235"/>
      <c r="Q235"/>
      <c r="R235"/>
      <c r="T235"/>
    </row>
    <row r="236" spans="1:20" x14ac:dyDescent="0.25">
      <c r="A236" s="3">
        <v>231</v>
      </c>
      <c r="B236" s="40">
        <f t="shared" si="16"/>
        <v>49706</v>
      </c>
      <c r="C236" s="41">
        <f>-'Loan-no Extra'!G240</f>
        <v>0</v>
      </c>
      <c r="D236" s="12">
        <f>-C236*(Summary!$B$12+Summary!$B$13)</f>
        <v>0</v>
      </c>
      <c r="E236" s="12">
        <f t="shared" si="13"/>
        <v>0</v>
      </c>
      <c r="F236" s="12">
        <f>-PV(Summary!$B$5/12,A236,0,E236,0)</f>
        <v>0</v>
      </c>
      <c r="G236" s="5"/>
      <c r="H236" s="12">
        <f>IF(A236&lt;=Summary!$B$9,'Investment Growth'!E239,0)</f>
        <v>0</v>
      </c>
      <c r="I236" s="12">
        <f>-(H236*Summary!$B$17*(Summary!$B$18+Summary!$B$19))</f>
        <v>0</v>
      </c>
      <c r="J236" s="12">
        <f t="shared" si="14"/>
        <v>0</v>
      </c>
      <c r="K236" s="12">
        <f>-PV(Summary!$B$5/12,A236,0,J236,0)</f>
        <v>0</v>
      </c>
      <c r="L236"/>
      <c r="M236" s="12">
        <f t="shared" si="15"/>
        <v>0</v>
      </c>
      <c r="N236"/>
      <c r="O236"/>
      <c r="P236"/>
      <c r="Q236"/>
      <c r="R236"/>
      <c r="T236"/>
    </row>
    <row r="237" spans="1:20" x14ac:dyDescent="0.25">
      <c r="A237" s="3">
        <v>232</v>
      </c>
      <c r="B237" s="40">
        <f t="shared" si="16"/>
        <v>49735</v>
      </c>
      <c r="C237" s="41">
        <f>-'Loan-no Extra'!G241</f>
        <v>0</v>
      </c>
      <c r="D237" s="12">
        <f>-C237*(Summary!$B$12+Summary!$B$13)</f>
        <v>0</v>
      </c>
      <c r="E237" s="12">
        <f t="shared" si="13"/>
        <v>0</v>
      </c>
      <c r="F237" s="12">
        <f>-PV(Summary!$B$5/12,A237,0,E237,0)</f>
        <v>0</v>
      </c>
      <c r="G237" s="5"/>
      <c r="H237" s="12">
        <f>IF(A237&lt;=Summary!$B$9,'Investment Growth'!E240,0)</f>
        <v>0</v>
      </c>
      <c r="I237" s="12">
        <f>-(H237*Summary!$B$17*(Summary!$B$18+Summary!$B$19))</f>
        <v>0</v>
      </c>
      <c r="J237" s="12">
        <f t="shared" si="14"/>
        <v>0</v>
      </c>
      <c r="K237" s="12">
        <f>-PV(Summary!$B$5/12,A237,0,J237,0)</f>
        <v>0</v>
      </c>
      <c r="L237"/>
      <c r="M237" s="12">
        <f t="shared" si="15"/>
        <v>0</v>
      </c>
      <c r="N237"/>
      <c r="O237"/>
      <c r="P237"/>
      <c r="Q237"/>
      <c r="R237"/>
      <c r="T237"/>
    </row>
    <row r="238" spans="1:20" x14ac:dyDescent="0.25">
      <c r="A238" s="3">
        <v>233</v>
      </c>
      <c r="B238" s="40">
        <f t="shared" si="16"/>
        <v>49766</v>
      </c>
      <c r="C238" s="41">
        <f>-'Loan-no Extra'!G242</f>
        <v>0</v>
      </c>
      <c r="D238" s="12">
        <f>-C238*(Summary!$B$12+Summary!$B$13)</f>
        <v>0</v>
      </c>
      <c r="E238" s="12">
        <f t="shared" si="13"/>
        <v>0</v>
      </c>
      <c r="F238" s="12">
        <f>-PV(Summary!$B$5/12,A238,0,E238,0)</f>
        <v>0</v>
      </c>
      <c r="G238" s="5"/>
      <c r="H238" s="12">
        <f>IF(A238&lt;=Summary!$B$9,'Investment Growth'!E241,0)</f>
        <v>0</v>
      </c>
      <c r="I238" s="12">
        <f>-(H238*Summary!$B$17*(Summary!$B$18+Summary!$B$19))</f>
        <v>0</v>
      </c>
      <c r="J238" s="12">
        <f t="shared" si="14"/>
        <v>0</v>
      </c>
      <c r="K238" s="12">
        <f>-PV(Summary!$B$5/12,A238,0,J238,0)</f>
        <v>0</v>
      </c>
      <c r="L238"/>
      <c r="M238" s="12">
        <f t="shared" si="15"/>
        <v>0</v>
      </c>
      <c r="N238"/>
      <c r="O238"/>
      <c r="P238"/>
      <c r="Q238"/>
      <c r="R238"/>
      <c r="T238"/>
    </row>
    <row r="239" spans="1:20" x14ac:dyDescent="0.25">
      <c r="A239" s="3">
        <v>234</v>
      </c>
      <c r="B239" s="40">
        <f t="shared" si="16"/>
        <v>49796</v>
      </c>
      <c r="C239" s="41">
        <f>-'Loan-no Extra'!G243</f>
        <v>0</v>
      </c>
      <c r="D239" s="12">
        <f>-C239*(Summary!$B$12+Summary!$B$13)</f>
        <v>0</v>
      </c>
      <c r="E239" s="12">
        <f t="shared" si="13"/>
        <v>0</v>
      </c>
      <c r="F239" s="12">
        <f>-PV(Summary!$B$5/12,A239,0,E239,0)</f>
        <v>0</v>
      </c>
      <c r="G239" s="5"/>
      <c r="H239" s="12">
        <f>IF(A239&lt;=Summary!$B$9,'Investment Growth'!E242,0)</f>
        <v>0</v>
      </c>
      <c r="I239" s="12">
        <f>-(H239*Summary!$B$17*(Summary!$B$18+Summary!$B$19))</f>
        <v>0</v>
      </c>
      <c r="J239" s="12">
        <f t="shared" si="14"/>
        <v>0</v>
      </c>
      <c r="K239" s="12">
        <f>-PV(Summary!$B$5/12,A239,0,J239,0)</f>
        <v>0</v>
      </c>
      <c r="L239"/>
      <c r="M239" s="12">
        <f t="shared" si="15"/>
        <v>0</v>
      </c>
      <c r="N239"/>
      <c r="O239"/>
      <c r="P239"/>
      <c r="Q239"/>
      <c r="R239"/>
      <c r="T239"/>
    </row>
    <row r="240" spans="1:20" x14ac:dyDescent="0.25">
      <c r="A240" s="3">
        <v>235</v>
      </c>
      <c r="B240" s="40">
        <f t="shared" si="16"/>
        <v>49827</v>
      </c>
      <c r="C240" s="41">
        <f>-'Loan-no Extra'!G244</f>
        <v>0</v>
      </c>
      <c r="D240" s="12">
        <f>-C240*(Summary!$B$12+Summary!$B$13)</f>
        <v>0</v>
      </c>
      <c r="E240" s="12">
        <f t="shared" si="13"/>
        <v>0</v>
      </c>
      <c r="F240" s="12">
        <f>-PV(Summary!$B$5/12,A240,0,E240,0)</f>
        <v>0</v>
      </c>
      <c r="G240" s="5"/>
      <c r="H240" s="12">
        <f>IF(A240&lt;=Summary!$B$9,'Investment Growth'!E243,0)</f>
        <v>0</v>
      </c>
      <c r="I240" s="12">
        <f>-(H240*Summary!$B$17*(Summary!$B$18+Summary!$B$19))</f>
        <v>0</v>
      </c>
      <c r="J240" s="12">
        <f t="shared" si="14"/>
        <v>0</v>
      </c>
      <c r="K240" s="12">
        <f>-PV(Summary!$B$5/12,A240,0,J240,0)</f>
        <v>0</v>
      </c>
      <c r="L240"/>
      <c r="M240" s="12">
        <f t="shared" si="15"/>
        <v>0</v>
      </c>
      <c r="N240"/>
      <c r="O240"/>
      <c r="P240"/>
      <c r="Q240"/>
      <c r="R240"/>
      <c r="T240"/>
    </row>
    <row r="241" spans="1:20" x14ac:dyDescent="0.25">
      <c r="A241" s="3">
        <v>236</v>
      </c>
      <c r="B241" s="40">
        <f t="shared" si="16"/>
        <v>49857</v>
      </c>
      <c r="C241" s="41">
        <f>-'Loan-no Extra'!G245</f>
        <v>0</v>
      </c>
      <c r="D241" s="12">
        <f>-C241*(Summary!$B$12+Summary!$B$13)</f>
        <v>0</v>
      </c>
      <c r="E241" s="12">
        <f t="shared" si="13"/>
        <v>0</v>
      </c>
      <c r="F241" s="12">
        <f>-PV(Summary!$B$5/12,A241,0,E241,0)</f>
        <v>0</v>
      </c>
      <c r="G241" s="5"/>
      <c r="H241" s="12">
        <f>IF(A241&lt;=Summary!$B$9,'Investment Growth'!E244,0)</f>
        <v>0</v>
      </c>
      <c r="I241" s="12">
        <f>-(H241*Summary!$B$17*(Summary!$B$18+Summary!$B$19))</f>
        <v>0</v>
      </c>
      <c r="J241" s="12">
        <f t="shared" si="14"/>
        <v>0</v>
      </c>
      <c r="K241" s="12">
        <f>-PV(Summary!$B$5/12,A241,0,J241,0)</f>
        <v>0</v>
      </c>
      <c r="L241"/>
      <c r="M241" s="12">
        <f t="shared" si="15"/>
        <v>0</v>
      </c>
      <c r="N241"/>
      <c r="O241"/>
      <c r="P241"/>
      <c r="Q241"/>
      <c r="R241"/>
      <c r="T241"/>
    </row>
    <row r="242" spans="1:20" x14ac:dyDescent="0.25">
      <c r="A242" s="3">
        <v>237</v>
      </c>
      <c r="B242" s="40">
        <f t="shared" si="16"/>
        <v>49888</v>
      </c>
      <c r="C242" s="41">
        <f>-'Loan-no Extra'!G246</f>
        <v>0</v>
      </c>
      <c r="D242" s="12">
        <f>-C242*(Summary!$B$12+Summary!$B$13)</f>
        <v>0</v>
      </c>
      <c r="E242" s="12">
        <f t="shared" si="13"/>
        <v>0</v>
      </c>
      <c r="F242" s="12">
        <f>-PV(Summary!$B$5/12,A242,0,E242,0)</f>
        <v>0</v>
      </c>
      <c r="G242" s="5"/>
      <c r="H242" s="12">
        <f>IF(A242&lt;=Summary!$B$9,'Investment Growth'!E245,0)</f>
        <v>0</v>
      </c>
      <c r="I242" s="12">
        <f>-(H242*Summary!$B$17*(Summary!$B$18+Summary!$B$19))</f>
        <v>0</v>
      </c>
      <c r="J242" s="12">
        <f t="shared" si="14"/>
        <v>0</v>
      </c>
      <c r="K242" s="12">
        <f>-PV(Summary!$B$5/12,A242,0,J242,0)</f>
        <v>0</v>
      </c>
      <c r="L242"/>
      <c r="M242" s="12">
        <f t="shared" si="15"/>
        <v>0</v>
      </c>
      <c r="N242"/>
      <c r="O242"/>
      <c r="P242"/>
      <c r="Q242"/>
      <c r="R242"/>
      <c r="T242"/>
    </row>
    <row r="243" spans="1:20" x14ac:dyDescent="0.25">
      <c r="A243" s="3">
        <v>238</v>
      </c>
      <c r="B243" s="40">
        <f t="shared" si="16"/>
        <v>49919</v>
      </c>
      <c r="C243" s="41">
        <f>-'Loan-no Extra'!G247</f>
        <v>0</v>
      </c>
      <c r="D243" s="12">
        <f>-C243*(Summary!$B$12+Summary!$B$13)</f>
        <v>0</v>
      </c>
      <c r="E243" s="12">
        <f t="shared" si="13"/>
        <v>0</v>
      </c>
      <c r="F243" s="12">
        <f>-PV(Summary!$B$5/12,A243,0,E243,0)</f>
        <v>0</v>
      </c>
      <c r="G243" s="5"/>
      <c r="H243" s="12">
        <f>IF(A243&lt;=Summary!$B$9,'Investment Growth'!E246,0)</f>
        <v>0</v>
      </c>
      <c r="I243" s="12">
        <f>-(H243*Summary!$B$17*(Summary!$B$18+Summary!$B$19))</f>
        <v>0</v>
      </c>
      <c r="J243" s="12">
        <f t="shared" si="14"/>
        <v>0</v>
      </c>
      <c r="K243" s="12">
        <f>-PV(Summary!$B$5/12,A243,0,J243,0)</f>
        <v>0</v>
      </c>
      <c r="L243"/>
      <c r="M243" s="12">
        <f t="shared" si="15"/>
        <v>0</v>
      </c>
      <c r="N243"/>
      <c r="O243"/>
      <c r="P243"/>
      <c r="Q243"/>
      <c r="R243"/>
      <c r="T243"/>
    </row>
    <row r="244" spans="1:20" x14ac:dyDescent="0.25">
      <c r="A244" s="3">
        <v>239</v>
      </c>
      <c r="B244" s="40">
        <f t="shared" si="16"/>
        <v>49949</v>
      </c>
      <c r="C244" s="41">
        <f>-'Loan-no Extra'!G248</f>
        <v>0</v>
      </c>
      <c r="D244" s="12">
        <f>-C244*(Summary!$B$12+Summary!$B$13)</f>
        <v>0</v>
      </c>
      <c r="E244" s="12">
        <f t="shared" si="13"/>
        <v>0</v>
      </c>
      <c r="F244" s="12">
        <f>-PV(Summary!$B$5/12,A244,0,E244,0)</f>
        <v>0</v>
      </c>
      <c r="G244" s="5"/>
      <c r="H244" s="12">
        <f>IF(A244&lt;=Summary!$B$9,'Investment Growth'!E247,0)</f>
        <v>0</v>
      </c>
      <c r="I244" s="12">
        <f>-(H244*Summary!$B$17*(Summary!$B$18+Summary!$B$19))</f>
        <v>0</v>
      </c>
      <c r="J244" s="12">
        <f t="shared" si="14"/>
        <v>0</v>
      </c>
      <c r="K244" s="12">
        <f>-PV(Summary!$B$5/12,A244,0,J244,0)</f>
        <v>0</v>
      </c>
      <c r="L244"/>
      <c r="M244" s="12">
        <f t="shared" si="15"/>
        <v>0</v>
      </c>
      <c r="N244"/>
      <c r="O244"/>
      <c r="P244"/>
      <c r="Q244"/>
      <c r="R244"/>
      <c r="T244"/>
    </row>
    <row r="245" spans="1:20" x14ac:dyDescent="0.25">
      <c r="A245" s="3">
        <v>240</v>
      </c>
      <c r="B245" s="40">
        <f t="shared" si="16"/>
        <v>49980</v>
      </c>
      <c r="C245" s="41">
        <f>-'Loan-no Extra'!G249</f>
        <v>0</v>
      </c>
      <c r="D245" s="12">
        <f>-C245*(Summary!$B$12+Summary!$B$13)</f>
        <v>0</v>
      </c>
      <c r="E245" s="12">
        <f t="shared" si="13"/>
        <v>0</v>
      </c>
      <c r="F245" s="12">
        <f>-PV(Summary!$B$5/12,A245,0,E245,0)</f>
        <v>0</v>
      </c>
      <c r="G245" s="5"/>
      <c r="H245" s="12">
        <f>IF(A245&lt;=Summary!$B$9,'Investment Growth'!E248,0)</f>
        <v>0</v>
      </c>
      <c r="I245" s="12">
        <f>-(H245*Summary!$B$17*(Summary!$B$18+Summary!$B$19))</f>
        <v>0</v>
      </c>
      <c r="J245" s="12">
        <f t="shared" si="14"/>
        <v>0</v>
      </c>
      <c r="K245" s="12">
        <f>-PV(Summary!$B$5/12,A245,0,J245,0)</f>
        <v>0</v>
      </c>
      <c r="L245"/>
      <c r="M245" s="12">
        <f t="shared" si="15"/>
        <v>0</v>
      </c>
      <c r="N245"/>
      <c r="O245"/>
      <c r="P245"/>
      <c r="Q245"/>
      <c r="R245"/>
      <c r="T245"/>
    </row>
    <row r="246" spans="1:20" x14ac:dyDescent="0.25">
      <c r="A246" s="3">
        <v>241</v>
      </c>
      <c r="B246" s="40">
        <f t="shared" si="16"/>
        <v>50010</v>
      </c>
      <c r="C246" s="41">
        <f>-'Loan-no Extra'!G250</f>
        <v>0</v>
      </c>
      <c r="D246" s="12">
        <f>-C246*(Summary!$B$12+Summary!$B$13)</f>
        <v>0</v>
      </c>
      <c r="E246" s="12">
        <f t="shared" si="13"/>
        <v>0</v>
      </c>
      <c r="F246" s="12">
        <f>-PV(Summary!$B$5/12,A246,0,E246,0)</f>
        <v>0</v>
      </c>
      <c r="G246" s="5"/>
      <c r="H246" s="12">
        <f>IF(A246&lt;=Summary!$B$9,'Investment Growth'!E249,0)</f>
        <v>0</v>
      </c>
      <c r="I246" s="12">
        <f>-(H246*Summary!$B$17*(Summary!$B$18+Summary!$B$19))</f>
        <v>0</v>
      </c>
      <c r="J246" s="12">
        <f t="shared" si="14"/>
        <v>0</v>
      </c>
      <c r="K246" s="12">
        <f>-PV(Summary!$B$5/12,A246,0,J246,0)</f>
        <v>0</v>
      </c>
      <c r="L246"/>
      <c r="M246" s="12">
        <f t="shared" si="15"/>
        <v>0</v>
      </c>
      <c r="N246"/>
      <c r="O246"/>
      <c r="P246"/>
      <c r="Q246"/>
      <c r="R246"/>
      <c r="T246"/>
    </row>
    <row r="247" spans="1:20" x14ac:dyDescent="0.25">
      <c r="A247" s="3">
        <v>242</v>
      </c>
      <c r="B247" s="40">
        <f t="shared" si="16"/>
        <v>50041</v>
      </c>
      <c r="C247" s="41">
        <f>-'Loan-no Extra'!G251</f>
        <v>0</v>
      </c>
      <c r="D247" s="12">
        <f>-C247*(Summary!$B$12+Summary!$B$13)</f>
        <v>0</v>
      </c>
      <c r="E247" s="12">
        <f t="shared" si="13"/>
        <v>0</v>
      </c>
      <c r="F247" s="12">
        <f>-PV(Summary!$B$5/12,A247,0,E247,0)</f>
        <v>0</v>
      </c>
      <c r="G247" s="5"/>
      <c r="H247" s="12">
        <f>IF(A247&lt;=Summary!$B$9,'Investment Growth'!E250,0)</f>
        <v>0</v>
      </c>
      <c r="I247" s="12">
        <f>-(H247*Summary!$B$17*(Summary!$B$18+Summary!$B$19))</f>
        <v>0</v>
      </c>
      <c r="J247" s="12">
        <f t="shared" si="14"/>
        <v>0</v>
      </c>
      <c r="K247" s="12">
        <f>-PV(Summary!$B$5/12,A247,0,J247,0)</f>
        <v>0</v>
      </c>
      <c r="L247"/>
      <c r="M247" s="12">
        <f t="shared" si="15"/>
        <v>0</v>
      </c>
      <c r="N247"/>
      <c r="O247"/>
      <c r="P247"/>
      <c r="Q247"/>
      <c r="R247"/>
      <c r="T247"/>
    </row>
    <row r="248" spans="1:20" x14ac:dyDescent="0.25">
      <c r="A248" s="3">
        <v>243</v>
      </c>
      <c r="B248" s="40">
        <f t="shared" si="16"/>
        <v>50072</v>
      </c>
      <c r="C248" s="41">
        <f>-'Loan-no Extra'!G252</f>
        <v>0</v>
      </c>
      <c r="D248" s="12">
        <f>-C248*(Summary!$B$12+Summary!$B$13)</f>
        <v>0</v>
      </c>
      <c r="E248" s="12">
        <f t="shared" si="13"/>
        <v>0</v>
      </c>
      <c r="F248" s="12">
        <f>-PV(Summary!$B$5/12,A248,0,E248,0)</f>
        <v>0</v>
      </c>
      <c r="G248" s="5"/>
      <c r="H248" s="12">
        <f>IF(A248&lt;=Summary!$B$9,'Investment Growth'!E251,0)</f>
        <v>0</v>
      </c>
      <c r="I248" s="12">
        <f>-(H248*Summary!$B$17*(Summary!$B$18+Summary!$B$19))</f>
        <v>0</v>
      </c>
      <c r="J248" s="12">
        <f t="shared" si="14"/>
        <v>0</v>
      </c>
      <c r="K248" s="12">
        <f>-PV(Summary!$B$5/12,A248,0,J248,0)</f>
        <v>0</v>
      </c>
      <c r="L248"/>
      <c r="M248" s="12">
        <f t="shared" si="15"/>
        <v>0</v>
      </c>
      <c r="N248"/>
      <c r="O248"/>
      <c r="P248"/>
      <c r="Q248"/>
      <c r="R248"/>
      <c r="T248"/>
    </row>
    <row r="249" spans="1:20" x14ac:dyDescent="0.25">
      <c r="A249" s="3">
        <v>244</v>
      </c>
      <c r="B249" s="40">
        <f t="shared" si="16"/>
        <v>50100</v>
      </c>
      <c r="C249" s="41">
        <f>-'Loan-no Extra'!G253</f>
        <v>0</v>
      </c>
      <c r="D249" s="12">
        <f>-C249*(Summary!$B$12+Summary!$B$13)</f>
        <v>0</v>
      </c>
      <c r="E249" s="12">
        <f t="shared" si="13"/>
        <v>0</v>
      </c>
      <c r="F249" s="12">
        <f>-PV(Summary!$B$5/12,A249,0,E249,0)</f>
        <v>0</v>
      </c>
      <c r="G249" s="5"/>
      <c r="H249" s="12">
        <f>IF(A249&lt;=Summary!$B$9,'Investment Growth'!E252,0)</f>
        <v>0</v>
      </c>
      <c r="I249" s="12">
        <f>-(H249*Summary!$B$17*(Summary!$B$18+Summary!$B$19))</f>
        <v>0</v>
      </c>
      <c r="J249" s="12">
        <f t="shared" si="14"/>
        <v>0</v>
      </c>
      <c r="K249" s="12">
        <f>-PV(Summary!$B$5/12,A249,0,J249,0)</f>
        <v>0</v>
      </c>
      <c r="L249"/>
      <c r="M249" s="12">
        <f t="shared" si="15"/>
        <v>0</v>
      </c>
      <c r="N249"/>
      <c r="O249"/>
      <c r="P249"/>
      <c r="Q249"/>
      <c r="R249"/>
      <c r="T249"/>
    </row>
    <row r="250" spans="1:20" x14ac:dyDescent="0.25">
      <c r="A250" s="3">
        <v>245</v>
      </c>
      <c r="B250" s="40">
        <f t="shared" si="16"/>
        <v>50131</v>
      </c>
      <c r="C250" s="41">
        <f>-'Loan-no Extra'!G254</f>
        <v>0</v>
      </c>
      <c r="D250" s="12">
        <f>-C250*(Summary!$B$12+Summary!$B$13)</f>
        <v>0</v>
      </c>
      <c r="E250" s="12">
        <f t="shared" si="13"/>
        <v>0</v>
      </c>
      <c r="F250" s="12">
        <f>-PV(Summary!$B$5/12,A250,0,E250,0)</f>
        <v>0</v>
      </c>
      <c r="G250" s="5"/>
      <c r="H250" s="12">
        <f>IF(A250&lt;=Summary!$B$9,'Investment Growth'!E253,0)</f>
        <v>0</v>
      </c>
      <c r="I250" s="12">
        <f>-(H250*Summary!$B$17*(Summary!$B$18+Summary!$B$19))</f>
        <v>0</v>
      </c>
      <c r="J250" s="12">
        <f t="shared" si="14"/>
        <v>0</v>
      </c>
      <c r="K250" s="12">
        <f>-PV(Summary!$B$5/12,A250,0,J250,0)</f>
        <v>0</v>
      </c>
      <c r="L250"/>
      <c r="M250" s="12">
        <f t="shared" si="15"/>
        <v>0</v>
      </c>
      <c r="N250"/>
      <c r="O250"/>
      <c r="P250"/>
      <c r="Q250"/>
      <c r="R250"/>
      <c r="T250"/>
    </row>
    <row r="251" spans="1:20" x14ac:dyDescent="0.25">
      <c r="A251" s="3">
        <v>246</v>
      </c>
      <c r="B251" s="40">
        <f t="shared" si="16"/>
        <v>50161</v>
      </c>
      <c r="C251" s="41">
        <f>-'Loan-no Extra'!G255</f>
        <v>0</v>
      </c>
      <c r="D251" s="12">
        <f>-C251*(Summary!$B$12+Summary!$B$13)</f>
        <v>0</v>
      </c>
      <c r="E251" s="12">
        <f t="shared" si="13"/>
        <v>0</v>
      </c>
      <c r="F251" s="12">
        <f>-PV(Summary!$B$5/12,A251,0,E251,0)</f>
        <v>0</v>
      </c>
      <c r="G251" s="5"/>
      <c r="H251" s="12">
        <f>IF(A251&lt;=Summary!$B$9,'Investment Growth'!E254,0)</f>
        <v>0</v>
      </c>
      <c r="I251" s="12">
        <f>-(H251*Summary!$B$17*(Summary!$B$18+Summary!$B$19))</f>
        <v>0</v>
      </c>
      <c r="J251" s="12">
        <f t="shared" si="14"/>
        <v>0</v>
      </c>
      <c r="K251" s="12">
        <f>-PV(Summary!$B$5/12,A251,0,J251,0)</f>
        <v>0</v>
      </c>
      <c r="L251"/>
      <c r="M251" s="12">
        <f t="shared" si="15"/>
        <v>0</v>
      </c>
      <c r="N251"/>
      <c r="O251"/>
      <c r="P251"/>
      <c r="Q251"/>
      <c r="R251"/>
      <c r="T251"/>
    </row>
    <row r="252" spans="1:20" x14ac:dyDescent="0.25">
      <c r="A252" s="3">
        <v>247</v>
      </c>
      <c r="B252" s="40">
        <f t="shared" si="16"/>
        <v>50192</v>
      </c>
      <c r="C252" s="41">
        <f>-'Loan-no Extra'!G256</f>
        <v>0</v>
      </c>
      <c r="D252" s="12">
        <f>-C252*(Summary!$B$12+Summary!$B$13)</f>
        <v>0</v>
      </c>
      <c r="E252" s="12">
        <f t="shared" si="13"/>
        <v>0</v>
      </c>
      <c r="F252" s="12">
        <f>-PV(Summary!$B$5/12,A252,0,E252,0)</f>
        <v>0</v>
      </c>
      <c r="G252" s="5"/>
      <c r="H252" s="12">
        <f>IF(A252&lt;=Summary!$B$9,'Investment Growth'!E255,0)</f>
        <v>0</v>
      </c>
      <c r="I252" s="12">
        <f>-(H252*Summary!$B$17*(Summary!$B$18+Summary!$B$19))</f>
        <v>0</v>
      </c>
      <c r="J252" s="12">
        <f t="shared" si="14"/>
        <v>0</v>
      </c>
      <c r="K252" s="12">
        <f>-PV(Summary!$B$5/12,A252,0,J252,0)</f>
        <v>0</v>
      </c>
      <c r="L252"/>
      <c r="M252" s="12">
        <f t="shared" si="15"/>
        <v>0</v>
      </c>
      <c r="N252"/>
      <c r="O252"/>
      <c r="P252"/>
      <c r="Q252"/>
      <c r="R252"/>
      <c r="T252"/>
    </row>
    <row r="253" spans="1:20" x14ac:dyDescent="0.25">
      <c r="A253" s="3">
        <v>248</v>
      </c>
      <c r="B253" s="40">
        <f t="shared" si="16"/>
        <v>50222</v>
      </c>
      <c r="C253" s="41">
        <f>-'Loan-no Extra'!G257</f>
        <v>0</v>
      </c>
      <c r="D253" s="12">
        <f>-C253*(Summary!$B$12+Summary!$B$13)</f>
        <v>0</v>
      </c>
      <c r="E253" s="12">
        <f t="shared" si="13"/>
        <v>0</v>
      </c>
      <c r="F253" s="12">
        <f>-PV(Summary!$B$5/12,A253,0,E253,0)</f>
        <v>0</v>
      </c>
      <c r="G253" s="5"/>
      <c r="H253" s="12">
        <f>IF(A253&lt;=Summary!$B$9,'Investment Growth'!E256,0)</f>
        <v>0</v>
      </c>
      <c r="I253" s="12">
        <f>-(H253*Summary!$B$17*(Summary!$B$18+Summary!$B$19))</f>
        <v>0</v>
      </c>
      <c r="J253" s="12">
        <f t="shared" si="14"/>
        <v>0</v>
      </c>
      <c r="K253" s="12">
        <f>-PV(Summary!$B$5/12,A253,0,J253,0)</f>
        <v>0</v>
      </c>
      <c r="L253"/>
      <c r="M253" s="12">
        <f t="shared" si="15"/>
        <v>0</v>
      </c>
      <c r="N253"/>
      <c r="O253"/>
      <c r="P253"/>
      <c r="Q253"/>
      <c r="R253"/>
      <c r="T253"/>
    </row>
    <row r="254" spans="1:20" x14ac:dyDescent="0.25">
      <c r="A254" s="3">
        <v>249</v>
      </c>
      <c r="B254" s="40">
        <f t="shared" si="16"/>
        <v>50253</v>
      </c>
      <c r="C254" s="41">
        <f>-'Loan-no Extra'!G258</f>
        <v>0</v>
      </c>
      <c r="D254" s="12">
        <f>-C254*(Summary!$B$12+Summary!$B$13)</f>
        <v>0</v>
      </c>
      <c r="E254" s="12">
        <f t="shared" si="13"/>
        <v>0</v>
      </c>
      <c r="F254" s="12">
        <f>-PV(Summary!$B$5/12,A254,0,E254,0)</f>
        <v>0</v>
      </c>
      <c r="G254" s="5"/>
      <c r="H254" s="12">
        <f>IF(A254&lt;=Summary!$B$9,'Investment Growth'!E257,0)</f>
        <v>0</v>
      </c>
      <c r="I254" s="12">
        <f>-(H254*Summary!$B$17*(Summary!$B$18+Summary!$B$19))</f>
        <v>0</v>
      </c>
      <c r="J254" s="12">
        <f t="shared" si="14"/>
        <v>0</v>
      </c>
      <c r="K254" s="12">
        <f>-PV(Summary!$B$5/12,A254,0,J254,0)</f>
        <v>0</v>
      </c>
      <c r="L254"/>
      <c r="M254" s="12">
        <f t="shared" si="15"/>
        <v>0</v>
      </c>
      <c r="N254"/>
      <c r="O254"/>
      <c r="P254"/>
      <c r="Q254"/>
      <c r="R254"/>
      <c r="T254"/>
    </row>
    <row r="255" spans="1:20" x14ac:dyDescent="0.25">
      <c r="A255" s="3">
        <v>250</v>
      </c>
      <c r="B255" s="40">
        <f t="shared" si="16"/>
        <v>50284</v>
      </c>
      <c r="C255" s="41">
        <f>-'Loan-no Extra'!G259</f>
        <v>0</v>
      </c>
      <c r="D255" s="12">
        <f>-C255*(Summary!$B$12+Summary!$B$13)</f>
        <v>0</v>
      </c>
      <c r="E255" s="12">
        <f t="shared" si="13"/>
        <v>0</v>
      </c>
      <c r="F255" s="12">
        <f>-PV(Summary!$B$5/12,A255,0,E255,0)</f>
        <v>0</v>
      </c>
      <c r="G255" s="5"/>
      <c r="H255" s="12">
        <f>IF(A255&lt;=Summary!$B$9,'Investment Growth'!E258,0)</f>
        <v>0</v>
      </c>
      <c r="I255" s="12">
        <f>-(H255*Summary!$B$17*(Summary!$B$18+Summary!$B$19))</f>
        <v>0</v>
      </c>
      <c r="J255" s="12">
        <f t="shared" si="14"/>
        <v>0</v>
      </c>
      <c r="K255" s="12">
        <f>-PV(Summary!$B$5/12,A255,0,J255,0)</f>
        <v>0</v>
      </c>
      <c r="L255"/>
      <c r="M255" s="12">
        <f t="shared" si="15"/>
        <v>0</v>
      </c>
      <c r="N255"/>
      <c r="O255"/>
      <c r="P255"/>
      <c r="Q255"/>
      <c r="R255"/>
      <c r="T255"/>
    </row>
    <row r="256" spans="1:20" x14ac:dyDescent="0.25">
      <c r="A256" s="3">
        <v>251</v>
      </c>
      <c r="B256" s="40">
        <f t="shared" si="16"/>
        <v>50314</v>
      </c>
      <c r="C256" s="41">
        <f>-'Loan-no Extra'!G260</f>
        <v>0</v>
      </c>
      <c r="D256" s="12">
        <f>-C256*(Summary!$B$12+Summary!$B$13)</f>
        <v>0</v>
      </c>
      <c r="E256" s="12">
        <f t="shared" si="13"/>
        <v>0</v>
      </c>
      <c r="F256" s="12">
        <f>-PV(Summary!$B$5/12,A256,0,E256,0)</f>
        <v>0</v>
      </c>
      <c r="G256" s="5"/>
      <c r="H256" s="12">
        <f>IF(A256&lt;=Summary!$B$9,'Investment Growth'!E259,0)</f>
        <v>0</v>
      </c>
      <c r="I256" s="12">
        <f>-(H256*Summary!$B$17*(Summary!$B$18+Summary!$B$19))</f>
        <v>0</v>
      </c>
      <c r="J256" s="12">
        <f t="shared" si="14"/>
        <v>0</v>
      </c>
      <c r="K256" s="12">
        <f>-PV(Summary!$B$5/12,A256,0,J256,0)</f>
        <v>0</v>
      </c>
      <c r="L256"/>
      <c r="M256" s="12">
        <f t="shared" si="15"/>
        <v>0</v>
      </c>
      <c r="N256"/>
      <c r="O256"/>
      <c r="P256"/>
      <c r="Q256"/>
      <c r="R256"/>
      <c r="T256"/>
    </row>
    <row r="257" spans="1:20" x14ac:dyDescent="0.25">
      <c r="A257" s="3">
        <v>252</v>
      </c>
      <c r="B257" s="40">
        <f t="shared" si="16"/>
        <v>50345</v>
      </c>
      <c r="C257" s="41">
        <f>-'Loan-no Extra'!G261</f>
        <v>0</v>
      </c>
      <c r="D257" s="12">
        <f>-C257*(Summary!$B$12+Summary!$B$13)</f>
        <v>0</v>
      </c>
      <c r="E257" s="12">
        <f t="shared" si="13"/>
        <v>0</v>
      </c>
      <c r="F257" s="12">
        <f>-PV(Summary!$B$5/12,A257,0,E257,0)</f>
        <v>0</v>
      </c>
      <c r="G257" s="5"/>
      <c r="H257" s="12">
        <f>IF(A257&lt;=Summary!$B$9,'Investment Growth'!E260,0)</f>
        <v>0</v>
      </c>
      <c r="I257" s="12">
        <f>-(H257*Summary!$B$17*(Summary!$B$18+Summary!$B$19))</f>
        <v>0</v>
      </c>
      <c r="J257" s="12">
        <f t="shared" si="14"/>
        <v>0</v>
      </c>
      <c r="K257" s="12">
        <f>-PV(Summary!$B$5/12,A257,0,J257,0)</f>
        <v>0</v>
      </c>
      <c r="L257"/>
      <c r="M257" s="12">
        <f t="shared" si="15"/>
        <v>0</v>
      </c>
      <c r="N257"/>
      <c r="O257"/>
      <c r="P257"/>
      <c r="Q257"/>
      <c r="R257"/>
      <c r="T257"/>
    </row>
    <row r="258" spans="1:20" x14ac:dyDescent="0.25">
      <c r="A258" s="3">
        <v>253</v>
      </c>
      <c r="B258" s="40">
        <f t="shared" si="16"/>
        <v>50375</v>
      </c>
      <c r="C258" s="41">
        <f>-'Loan-no Extra'!G262</f>
        <v>0</v>
      </c>
      <c r="D258" s="12">
        <f>-C258*(Summary!$B$12+Summary!$B$13)</f>
        <v>0</v>
      </c>
      <c r="E258" s="12">
        <f t="shared" si="13"/>
        <v>0</v>
      </c>
      <c r="F258" s="12">
        <f>-PV(Summary!$B$5/12,A258,0,E258,0)</f>
        <v>0</v>
      </c>
      <c r="G258" s="5"/>
      <c r="H258" s="12">
        <f>IF(A258&lt;=Summary!$B$9,'Investment Growth'!E261,0)</f>
        <v>0</v>
      </c>
      <c r="I258" s="12">
        <f>-(H258*Summary!$B$17*(Summary!$B$18+Summary!$B$19))</f>
        <v>0</v>
      </c>
      <c r="J258" s="12">
        <f t="shared" si="14"/>
        <v>0</v>
      </c>
      <c r="K258" s="12">
        <f>-PV(Summary!$B$5/12,A258,0,J258,0)</f>
        <v>0</v>
      </c>
      <c r="L258"/>
      <c r="M258" s="12">
        <f t="shared" si="15"/>
        <v>0</v>
      </c>
      <c r="N258"/>
      <c r="O258"/>
      <c r="P258"/>
      <c r="Q258"/>
      <c r="R258"/>
      <c r="T258"/>
    </row>
    <row r="259" spans="1:20" x14ac:dyDescent="0.25">
      <c r="A259" s="3">
        <v>254</v>
      </c>
      <c r="B259" s="40">
        <f t="shared" si="16"/>
        <v>50406</v>
      </c>
      <c r="C259" s="41">
        <f>-'Loan-no Extra'!G263</f>
        <v>0</v>
      </c>
      <c r="D259" s="12">
        <f>-C259*(Summary!$B$12+Summary!$B$13)</f>
        <v>0</v>
      </c>
      <c r="E259" s="12">
        <f t="shared" si="13"/>
        <v>0</v>
      </c>
      <c r="F259" s="12">
        <f>-PV(Summary!$B$5/12,A259,0,E259,0)</f>
        <v>0</v>
      </c>
      <c r="G259" s="5"/>
      <c r="H259" s="12">
        <f>IF(A259&lt;=Summary!$B$9,'Investment Growth'!E262,0)</f>
        <v>0</v>
      </c>
      <c r="I259" s="12">
        <f>-(H259*Summary!$B$17*(Summary!$B$18+Summary!$B$19))</f>
        <v>0</v>
      </c>
      <c r="J259" s="12">
        <f t="shared" si="14"/>
        <v>0</v>
      </c>
      <c r="K259" s="12">
        <f>-PV(Summary!$B$5/12,A259,0,J259,0)</f>
        <v>0</v>
      </c>
      <c r="L259"/>
      <c r="M259" s="12">
        <f t="shared" si="15"/>
        <v>0</v>
      </c>
      <c r="N259"/>
      <c r="O259"/>
      <c r="P259"/>
      <c r="Q259"/>
      <c r="R259"/>
      <c r="T259"/>
    </row>
    <row r="260" spans="1:20" x14ac:dyDescent="0.25">
      <c r="A260" s="3">
        <v>255</v>
      </c>
      <c r="B260" s="40">
        <f t="shared" si="16"/>
        <v>50437</v>
      </c>
      <c r="C260" s="41">
        <f>-'Loan-no Extra'!G264</f>
        <v>0</v>
      </c>
      <c r="D260" s="12">
        <f>-C260*(Summary!$B$12+Summary!$B$13)</f>
        <v>0</v>
      </c>
      <c r="E260" s="12">
        <f t="shared" si="13"/>
        <v>0</v>
      </c>
      <c r="F260" s="12">
        <f>-PV(Summary!$B$5/12,A260,0,E260,0)</f>
        <v>0</v>
      </c>
      <c r="G260" s="5"/>
      <c r="H260" s="12">
        <f>IF(A260&lt;=Summary!$B$9,'Investment Growth'!E263,0)</f>
        <v>0</v>
      </c>
      <c r="I260" s="12">
        <f>-(H260*Summary!$B$17*(Summary!$B$18+Summary!$B$19))</f>
        <v>0</v>
      </c>
      <c r="J260" s="12">
        <f t="shared" si="14"/>
        <v>0</v>
      </c>
      <c r="K260" s="12">
        <f>-PV(Summary!$B$5/12,A260,0,J260,0)</f>
        <v>0</v>
      </c>
      <c r="L260"/>
      <c r="M260" s="12">
        <f t="shared" si="15"/>
        <v>0</v>
      </c>
      <c r="N260"/>
      <c r="O260"/>
      <c r="P260"/>
      <c r="Q260"/>
      <c r="R260"/>
      <c r="T260"/>
    </row>
    <row r="261" spans="1:20" x14ac:dyDescent="0.25">
      <c r="A261" s="3">
        <v>256</v>
      </c>
      <c r="B261" s="40">
        <f t="shared" si="16"/>
        <v>50465</v>
      </c>
      <c r="C261" s="41">
        <f>-'Loan-no Extra'!G265</f>
        <v>0</v>
      </c>
      <c r="D261" s="12">
        <f>-C261*(Summary!$B$12+Summary!$B$13)</f>
        <v>0</v>
      </c>
      <c r="E261" s="12">
        <f t="shared" si="13"/>
        <v>0</v>
      </c>
      <c r="F261" s="12">
        <f>-PV(Summary!$B$5/12,A261,0,E261,0)</f>
        <v>0</v>
      </c>
      <c r="G261" s="5"/>
      <c r="H261" s="12">
        <f>IF(A261&lt;=Summary!$B$9,'Investment Growth'!E264,0)</f>
        <v>0</v>
      </c>
      <c r="I261" s="12">
        <f>-(H261*Summary!$B$17*(Summary!$B$18+Summary!$B$19))</f>
        <v>0</v>
      </c>
      <c r="J261" s="12">
        <f t="shared" si="14"/>
        <v>0</v>
      </c>
      <c r="K261" s="12">
        <f>-PV(Summary!$B$5/12,A261,0,J261,0)</f>
        <v>0</v>
      </c>
      <c r="L261"/>
      <c r="M261" s="12">
        <f t="shared" si="15"/>
        <v>0</v>
      </c>
      <c r="N261"/>
      <c r="O261"/>
      <c r="P261"/>
      <c r="Q261"/>
      <c r="R261"/>
      <c r="T261"/>
    </row>
    <row r="262" spans="1:20" x14ac:dyDescent="0.25">
      <c r="A262" s="3">
        <v>257</v>
      </c>
      <c r="B262" s="40">
        <f t="shared" si="16"/>
        <v>50496</v>
      </c>
      <c r="C262" s="41">
        <f>-'Loan-no Extra'!G266</f>
        <v>0</v>
      </c>
      <c r="D262" s="12">
        <f>-C262*(Summary!$B$12+Summary!$B$13)</f>
        <v>0</v>
      </c>
      <c r="E262" s="12">
        <f t="shared" si="13"/>
        <v>0</v>
      </c>
      <c r="F262" s="12">
        <f>-PV(Summary!$B$5/12,A262,0,E262,0)</f>
        <v>0</v>
      </c>
      <c r="G262" s="5"/>
      <c r="H262" s="12">
        <f>IF(A262&lt;=Summary!$B$9,'Investment Growth'!E265,0)</f>
        <v>0</v>
      </c>
      <c r="I262" s="12">
        <f>-(H262*Summary!$B$17*(Summary!$B$18+Summary!$B$19))</f>
        <v>0</v>
      </c>
      <c r="J262" s="12">
        <f t="shared" si="14"/>
        <v>0</v>
      </c>
      <c r="K262" s="12">
        <f>-PV(Summary!$B$5/12,A262,0,J262,0)</f>
        <v>0</v>
      </c>
      <c r="L262"/>
      <c r="M262" s="12">
        <f t="shared" si="15"/>
        <v>0</v>
      </c>
      <c r="N262"/>
      <c r="O262"/>
      <c r="P262"/>
      <c r="Q262"/>
      <c r="R262"/>
      <c r="T262"/>
    </row>
    <row r="263" spans="1:20" x14ac:dyDescent="0.25">
      <c r="A263" s="3">
        <v>258</v>
      </c>
      <c r="B263" s="40">
        <f t="shared" si="16"/>
        <v>50526</v>
      </c>
      <c r="C263" s="41">
        <f>-'Loan-no Extra'!G267</f>
        <v>0</v>
      </c>
      <c r="D263" s="12">
        <f>-C263*(Summary!$B$12+Summary!$B$13)</f>
        <v>0</v>
      </c>
      <c r="E263" s="12">
        <f t="shared" ref="E263:E326" si="17">SUM(C263:D263)</f>
        <v>0</v>
      </c>
      <c r="F263" s="12">
        <f>-PV(Summary!$B$5/12,A263,0,E263,0)</f>
        <v>0</v>
      </c>
      <c r="G263" s="5"/>
      <c r="H263" s="12">
        <f>IF(A263&lt;=Summary!$B$9,'Investment Growth'!E266,0)</f>
        <v>0</v>
      </c>
      <c r="I263" s="12">
        <f>-(H263*Summary!$B$17*(Summary!$B$18+Summary!$B$19))</f>
        <v>0</v>
      </c>
      <c r="J263" s="12">
        <f t="shared" ref="J263:J326" si="18">SUM(H263:I263)</f>
        <v>0</v>
      </c>
      <c r="K263" s="12">
        <f>-PV(Summary!$B$5/12,A263,0,J263,0)</f>
        <v>0</v>
      </c>
      <c r="L263"/>
      <c r="M263" s="12">
        <f t="shared" ref="M263:M326" si="19">F263+K263</f>
        <v>0</v>
      </c>
      <c r="N263"/>
      <c r="O263"/>
      <c r="P263"/>
      <c r="Q263"/>
      <c r="R263"/>
      <c r="T263"/>
    </row>
    <row r="264" spans="1:20" x14ac:dyDescent="0.25">
      <c r="A264" s="3">
        <v>259</v>
      </c>
      <c r="B264" s="40">
        <f t="shared" ref="B264:B327" si="20">EDATE(B263,1)</f>
        <v>50557</v>
      </c>
      <c r="C264" s="41">
        <f>-'Loan-no Extra'!G268</f>
        <v>0</v>
      </c>
      <c r="D264" s="12">
        <f>-C264*(Summary!$B$12+Summary!$B$13)</f>
        <v>0</v>
      </c>
      <c r="E264" s="12">
        <f t="shared" si="17"/>
        <v>0</v>
      </c>
      <c r="F264" s="12">
        <f>-PV(Summary!$B$5/12,A264,0,E264,0)</f>
        <v>0</v>
      </c>
      <c r="G264" s="5"/>
      <c r="H264" s="12">
        <f>IF(A264&lt;=Summary!$B$9,'Investment Growth'!E267,0)</f>
        <v>0</v>
      </c>
      <c r="I264" s="12">
        <f>-(H264*Summary!$B$17*(Summary!$B$18+Summary!$B$19))</f>
        <v>0</v>
      </c>
      <c r="J264" s="12">
        <f t="shared" si="18"/>
        <v>0</v>
      </c>
      <c r="K264" s="12">
        <f>-PV(Summary!$B$5/12,A264,0,J264,0)</f>
        <v>0</v>
      </c>
      <c r="L264"/>
      <c r="M264" s="12">
        <f t="shared" si="19"/>
        <v>0</v>
      </c>
      <c r="N264"/>
      <c r="O264"/>
      <c r="P264"/>
      <c r="Q264"/>
      <c r="R264"/>
      <c r="T264"/>
    </row>
    <row r="265" spans="1:20" x14ac:dyDescent="0.25">
      <c r="A265" s="3">
        <v>260</v>
      </c>
      <c r="B265" s="40">
        <f t="shared" si="20"/>
        <v>50587</v>
      </c>
      <c r="C265" s="41">
        <f>-'Loan-no Extra'!G269</f>
        <v>0</v>
      </c>
      <c r="D265" s="12">
        <f>-C265*(Summary!$B$12+Summary!$B$13)</f>
        <v>0</v>
      </c>
      <c r="E265" s="12">
        <f t="shared" si="17"/>
        <v>0</v>
      </c>
      <c r="F265" s="12">
        <f>-PV(Summary!$B$5/12,A265,0,E265,0)</f>
        <v>0</v>
      </c>
      <c r="G265" s="5"/>
      <c r="H265" s="12">
        <f>IF(A265&lt;=Summary!$B$9,'Investment Growth'!E268,0)</f>
        <v>0</v>
      </c>
      <c r="I265" s="12">
        <f>-(H265*Summary!$B$17*(Summary!$B$18+Summary!$B$19))</f>
        <v>0</v>
      </c>
      <c r="J265" s="12">
        <f t="shared" si="18"/>
        <v>0</v>
      </c>
      <c r="K265" s="12">
        <f>-PV(Summary!$B$5/12,A265,0,J265,0)</f>
        <v>0</v>
      </c>
      <c r="L265"/>
      <c r="M265" s="12">
        <f t="shared" si="19"/>
        <v>0</v>
      </c>
      <c r="N265"/>
      <c r="O265"/>
      <c r="P265"/>
      <c r="Q265"/>
      <c r="R265"/>
      <c r="T265"/>
    </row>
    <row r="266" spans="1:20" x14ac:dyDescent="0.25">
      <c r="A266" s="3">
        <v>261</v>
      </c>
      <c r="B266" s="40">
        <f t="shared" si="20"/>
        <v>50618</v>
      </c>
      <c r="C266" s="41">
        <f>-'Loan-no Extra'!G270</f>
        <v>0</v>
      </c>
      <c r="D266" s="12">
        <f>-C266*(Summary!$B$12+Summary!$B$13)</f>
        <v>0</v>
      </c>
      <c r="E266" s="12">
        <f t="shared" si="17"/>
        <v>0</v>
      </c>
      <c r="F266" s="12">
        <f>-PV(Summary!$B$5/12,A266,0,E266,0)</f>
        <v>0</v>
      </c>
      <c r="G266" s="5"/>
      <c r="H266" s="12">
        <f>IF(A266&lt;=Summary!$B$9,'Investment Growth'!E269,0)</f>
        <v>0</v>
      </c>
      <c r="I266" s="12">
        <f>-(H266*Summary!$B$17*(Summary!$B$18+Summary!$B$19))</f>
        <v>0</v>
      </c>
      <c r="J266" s="12">
        <f t="shared" si="18"/>
        <v>0</v>
      </c>
      <c r="K266" s="12">
        <f>-PV(Summary!$B$5/12,A266,0,J266,0)</f>
        <v>0</v>
      </c>
      <c r="L266"/>
      <c r="M266" s="12">
        <f t="shared" si="19"/>
        <v>0</v>
      </c>
      <c r="N266"/>
      <c r="O266"/>
      <c r="P266"/>
      <c r="Q266"/>
      <c r="R266"/>
      <c r="T266"/>
    </row>
    <row r="267" spans="1:20" x14ac:dyDescent="0.25">
      <c r="A267" s="3">
        <v>262</v>
      </c>
      <c r="B267" s="40">
        <f t="shared" si="20"/>
        <v>50649</v>
      </c>
      <c r="C267" s="41">
        <f>-'Loan-no Extra'!G271</f>
        <v>0</v>
      </c>
      <c r="D267" s="12">
        <f>-C267*(Summary!$B$12+Summary!$B$13)</f>
        <v>0</v>
      </c>
      <c r="E267" s="12">
        <f t="shared" si="17"/>
        <v>0</v>
      </c>
      <c r="F267" s="12">
        <f>-PV(Summary!$B$5/12,A267,0,E267,0)</f>
        <v>0</v>
      </c>
      <c r="G267" s="5"/>
      <c r="H267" s="12">
        <f>IF(A267&lt;=Summary!$B$9,'Investment Growth'!E270,0)</f>
        <v>0</v>
      </c>
      <c r="I267" s="12">
        <f>-(H267*Summary!$B$17*(Summary!$B$18+Summary!$B$19))</f>
        <v>0</v>
      </c>
      <c r="J267" s="12">
        <f t="shared" si="18"/>
        <v>0</v>
      </c>
      <c r="K267" s="12">
        <f>-PV(Summary!$B$5/12,A267,0,J267,0)</f>
        <v>0</v>
      </c>
      <c r="L267"/>
      <c r="M267" s="12">
        <f t="shared" si="19"/>
        <v>0</v>
      </c>
      <c r="N267"/>
      <c r="O267"/>
      <c r="P267"/>
      <c r="Q267"/>
      <c r="R267"/>
      <c r="T267"/>
    </row>
    <row r="268" spans="1:20" x14ac:dyDescent="0.25">
      <c r="A268" s="3">
        <v>263</v>
      </c>
      <c r="B268" s="40">
        <f t="shared" si="20"/>
        <v>50679</v>
      </c>
      <c r="C268" s="41">
        <f>-'Loan-no Extra'!G272</f>
        <v>0</v>
      </c>
      <c r="D268" s="12">
        <f>-C268*(Summary!$B$12+Summary!$B$13)</f>
        <v>0</v>
      </c>
      <c r="E268" s="12">
        <f t="shared" si="17"/>
        <v>0</v>
      </c>
      <c r="F268" s="12">
        <f>-PV(Summary!$B$5/12,A268,0,E268,0)</f>
        <v>0</v>
      </c>
      <c r="G268" s="5"/>
      <c r="H268" s="12">
        <f>IF(A268&lt;=Summary!$B$9,'Investment Growth'!E271,0)</f>
        <v>0</v>
      </c>
      <c r="I268" s="12">
        <f>-(H268*Summary!$B$17*(Summary!$B$18+Summary!$B$19))</f>
        <v>0</v>
      </c>
      <c r="J268" s="12">
        <f t="shared" si="18"/>
        <v>0</v>
      </c>
      <c r="K268" s="12">
        <f>-PV(Summary!$B$5/12,A268,0,J268,0)</f>
        <v>0</v>
      </c>
      <c r="L268"/>
      <c r="M268" s="12">
        <f t="shared" si="19"/>
        <v>0</v>
      </c>
      <c r="N268"/>
      <c r="O268"/>
      <c r="P268"/>
      <c r="Q268"/>
      <c r="R268"/>
      <c r="T268"/>
    </row>
    <row r="269" spans="1:20" x14ac:dyDescent="0.25">
      <c r="A269" s="3">
        <v>264</v>
      </c>
      <c r="B269" s="40">
        <f t="shared" si="20"/>
        <v>50710</v>
      </c>
      <c r="C269" s="41">
        <f>-'Loan-no Extra'!G273</f>
        <v>0</v>
      </c>
      <c r="D269" s="12">
        <f>-C269*(Summary!$B$12+Summary!$B$13)</f>
        <v>0</v>
      </c>
      <c r="E269" s="12">
        <f t="shared" si="17"/>
        <v>0</v>
      </c>
      <c r="F269" s="12">
        <f>-PV(Summary!$B$5/12,A269,0,E269,0)</f>
        <v>0</v>
      </c>
      <c r="G269" s="5"/>
      <c r="H269" s="12">
        <f>IF(A269&lt;=Summary!$B$9,'Investment Growth'!E272,0)</f>
        <v>0</v>
      </c>
      <c r="I269" s="12">
        <f>-(H269*Summary!$B$17*(Summary!$B$18+Summary!$B$19))</f>
        <v>0</v>
      </c>
      <c r="J269" s="12">
        <f t="shared" si="18"/>
        <v>0</v>
      </c>
      <c r="K269" s="12">
        <f>-PV(Summary!$B$5/12,A269,0,J269,0)</f>
        <v>0</v>
      </c>
      <c r="L269"/>
      <c r="M269" s="12">
        <f t="shared" si="19"/>
        <v>0</v>
      </c>
      <c r="N269"/>
      <c r="O269"/>
      <c r="P269"/>
      <c r="Q269"/>
      <c r="R269"/>
      <c r="T269"/>
    </row>
    <row r="270" spans="1:20" x14ac:dyDescent="0.25">
      <c r="A270" s="3">
        <v>265</v>
      </c>
      <c r="B270" s="40">
        <f t="shared" si="20"/>
        <v>50740</v>
      </c>
      <c r="C270" s="41">
        <f>-'Loan-no Extra'!G274</f>
        <v>0</v>
      </c>
      <c r="D270" s="12">
        <f>-C270*(Summary!$B$12+Summary!$B$13)</f>
        <v>0</v>
      </c>
      <c r="E270" s="12">
        <f t="shared" si="17"/>
        <v>0</v>
      </c>
      <c r="F270" s="12">
        <f>-PV(Summary!$B$5/12,A270,0,E270,0)</f>
        <v>0</v>
      </c>
      <c r="G270" s="5"/>
      <c r="H270" s="12">
        <f>IF(A270&lt;=Summary!$B$9,'Investment Growth'!E273,0)</f>
        <v>0</v>
      </c>
      <c r="I270" s="12">
        <f>-(H270*Summary!$B$17*(Summary!$B$18+Summary!$B$19))</f>
        <v>0</v>
      </c>
      <c r="J270" s="12">
        <f t="shared" si="18"/>
        <v>0</v>
      </c>
      <c r="K270" s="12">
        <f>-PV(Summary!$B$5/12,A270,0,J270,0)</f>
        <v>0</v>
      </c>
      <c r="L270"/>
      <c r="M270" s="12">
        <f t="shared" si="19"/>
        <v>0</v>
      </c>
      <c r="N270"/>
      <c r="O270"/>
      <c r="P270"/>
      <c r="Q270"/>
      <c r="R270"/>
      <c r="T270"/>
    </row>
    <row r="271" spans="1:20" x14ac:dyDescent="0.25">
      <c r="A271" s="3">
        <v>266</v>
      </c>
      <c r="B271" s="40">
        <f t="shared" si="20"/>
        <v>50771</v>
      </c>
      <c r="C271" s="41">
        <f>-'Loan-no Extra'!G275</f>
        <v>0</v>
      </c>
      <c r="D271" s="12">
        <f>-C271*(Summary!$B$12+Summary!$B$13)</f>
        <v>0</v>
      </c>
      <c r="E271" s="12">
        <f t="shared" si="17"/>
        <v>0</v>
      </c>
      <c r="F271" s="12">
        <f>-PV(Summary!$B$5/12,A271,0,E271,0)</f>
        <v>0</v>
      </c>
      <c r="G271" s="5"/>
      <c r="H271" s="12">
        <f>IF(A271&lt;=Summary!$B$9,'Investment Growth'!E274,0)</f>
        <v>0</v>
      </c>
      <c r="I271" s="12">
        <f>-(H271*Summary!$B$17*(Summary!$B$18+Summary!$B$19))</f>
        <v>0</v>
      </c>
      <c r="J271" s="12">
        <f t="shared" si="18"/>
        <v>0</v>
      </c>
      <c r="K271" s="12">
        <f>-PV(Summary!$B$5/12,A271,0,J271,0)</f>
        <v>0</v>
      </c>
      <c r="L271"/>
      <c r="M271" s="12">
        <f t="shared" si="19"/>
        <v>0</v>
      </c>
      <c r="N271"/>
      <c r="O271"/>
      <c r="P271"/>
      <c r="Q271"/>
      <c r="R271"/>
      <c r="T271"/>
    </row>
    <row r="272" spans="1:20" x14ac:dyDescent="0.25">
      <c r="A272" s="3">
        <v>267</v>
      </c>
      <c r="B272" s="40">
        <f t="shared" si="20"/>
        <v>50802</v>
      </c>
      <c r="C272" s="41">
        <f>-'Loan-no Extra'!G276</f>
        <v>0</v>
      </c>
      <c r="D272" s="12">
        <f>-C272*(Summary!$B$12+Summary!$B$13)</f>
        <v>0</v>
      </c>
      <c r="E272" s="12">
        <f t="shared" si="17"/>
        <v>0</v>
      </c>
      <c r="F272" s="12">
        <f>-PV(Summary!$B$5/12,A272,0,E272,0)</f>
        <v>0</v>
      </c>
      <c r="G272" s="5"/>
      <c r="H272" s="12">
        <f>IF(A272&lt;=Summary!$B$9,'Investment Growth'!E275,0)</f>
        <v>0</v>
      </c>
      <c r="I272" s="12">
        <f>-(H272*Summary!$B$17*(Summary!$B$18+Summary!$B$19))</f>
        <v>0</v>
      </c>
      <c r="J272" s="12">
        <f t="shared" si="18"/>
        <v>0</v>
      </c>
      <c r="K272" s="12">
        <f>-PV(Summary!$B$5/12,A272,0,J272,0)</f>
        <v>0</v>
      </c>
      <c r="L272"/>
      <c r="M272" s="12">
        <f t="shared" si="19"/>
        <v>0</v>
      </c>
      <c r="N272"/>
      <c r="O272"/>
      <c r="P272"/>
      <c r="Q272"/>
      <c r="R272"/>
      <c r="T272"/>
    </row>
    <row r="273" spans="1:20" x14ac:dyDescent="0.25">
      <c r="A273" s="3">
        <v>268</v>
      </c>
      <c r="B273" s="40">
        <f t="shared" si="20"/>
        <v>50830</v>
      </c>
      <c r="C273" s="41">
        <f>-'Loan-no Extra'!G277</f>
        <v>0</v>
      </c>
      <c r="D273" s="12">
        <f>-C273*(Summary!$B$12+Summary!$B$13)</f>
        <v>0</v>
      </c>
      <c r="E273" s="12">
        <f t="shared" si="17"/>
        <v>0</v>
      </c>
      <c r="F273" s="12">
        <f>-PV(Summary!$B$5/12,A273,0,E273,0)</f>
        <v>0</v>
      </c>
      <c r="G273" s="5"/>
      <c r="H273" s="12">
        <f>IF(A273&lt;=Summary!$B$9,'Investment Growth'!E276,0)</f>
        <v>0</v>
      </c>
      <c r="I273" s="12">
        <f>-(H273*Summary!$B$17*(Summary!$B$18+Summary!$B$19))</f>
        <v>0</v>
      </c>
      <c r="J273" s="12">
        <f t="shared" si="18"/>
        <v>0</v>
      </c>
      <c r="K273" s="12">
        <f>-PV(Summary!$B$5/12,A273,0,J273,0)</f>
        <v>0</v>
      </c>
      <c r="L273"/>
      <c r="M273" s="12">
        <f t="shared" si="19"/>
        <v>0</v>
      </c>
      <c r="N273"/>
      <c r="O273"/>
      <c r="P273"/>
      <c r="Q273"/>
      <c r="R273"/>
      <c r="T273"/>
    </row>
    <row r="274" spans="1:20" x14ac:dyDescent="0.25">
      <c r="A274" s="3">
        <v>269</v>
      </c>
      <c r="B274" s="40">
        <f t="shared" si="20"/>
        <v>50861</v>
      </c>
      <c r="C274" s="41">
        <f>-'Loan-no Extra'!G278</f>
        <v>0</v>
      </c>
      <c r="D274" s="12">
        <f>-C274*(Summary!$B$12+Summary!$B$13)</f>
        <v>0</v>
      </c>
      <c r="E274" s="12">
        <f t="shared" si="17"/>
        <v>0</v>
      </c>
      <c r="F274" s="12">
        <f>-PV(Summary!$B$5/12,A274,0,E274,0)</f>
        <v>0</v>
      </c>
      <c r="G274" s="5"/>
      <c r="H274" s="12">
        <f>IF(A274&lt;=Summary!$B$9,'Investment Growth'!E277,0)</f>
        <v>0</v>
      </c>
      <c r="I274" s="12">
        <f>-(H274*Summary!$B$17*(Summary!$B$18+Summary!$B$19))</f>
        <v>0</v>
      </c>
      <c r="J274" s="12">
        <f t="shared" si="18"/>
        <v>0</v>
      </c>
      <c r="K274" s="12">
        <f>-PV(Summary!$B$5/12,A274,0,J274,0)</f>
        <v>0</v>
      </c>
      <c r="L274"/>
      <c r="M274" s="12">
        <f t="shared" si="19"/>
        <v>0</v>
      </c>
      <c r="N274"/>
      <c r="O274"/>
      <c r="P274"/>
      <c r="Q274"/>
      <c r="R274"/>
      <c r="T274"/>
    </row>
    <row r="275" spans="1:20" x14ac:dyDescent="0.25">
      <c r="A275" s="3">
        <v>270</v>
      </c>
      <c r="B275" s="40">
        <f t="shared" si="20"/>
        <v>50891</v>
      </c>
      <c r="C275" s="41">
        <f>-'Loan-no Extra'!G279</f>
        <v>0</v>
      </c>
      <c r="D275" s="12">
        <f>-C275*(Summary!$B$12+Summary!$B$13)</f>
        <v>0</v>
      </c>
      <c r="E275" s="12">
        <f t="shared" si="17"/>
        <v>0</v>
      </c>
      <c r="F275" s="12">
        <f>-PV(Summary!$B$5/12,A275,0,E275,0)</f>
        <v>0</v>
      </c>
      <c r="G275" s="5"/>
      <c r="H275" s="12">
        <f>IF(A275&lt;=Summary!$B$9,'Investment Growth'!E278,0)</f>
        <v>0</v>
      </c>
      <c r="I275" s="12">
        <f>-(H275*Summary!$B$17*(Summary!$B$18+Summary!$B$19))</f>
        <v>0</v>
      </c>
      <c r="J275" s="12">
        <f t="shared" si="18"/>
        <v>0</v>
      </c>
      <c r="K275" s="12">
        <f>-PV(Summary!$B$5/12,A275,0,J275,0)</f>
        <v>0</v>
      </c>
      <c r="L275"/>
      <c r="M275" s="12">
        <f t="shared" si="19"/>
        <v>0</v>
      </c>
      <c r="N275"/>
      <c r="O275"/>
      <c r="P275"/>
      <c r="Q275"/>
      <c r="R275"/>
      <c r="T275"/>
    </row>
    <row r="276" spans="1:20" x14ac:dyDescent="0.25">
      <c r="A276" s="3">
        <v>271</v>
      </c>
      <c r="B276" s="40">
        <f t="shared" si="20"/>
        <v>50922</v>
      </c>
      <c r="C276" s="41">
        <f>-'Loan-no Extra'!G280</f>
        <v>0</v>
      </c>
      <c r="D276" s="12">
        <f>-C276*(Summary!$B$12+Summary!$B$13)</f>
        <v>0</v>
      </c>
      <c r="E276" s="12">
        <f t="shared" si="17"/>
        <v>0</v>
      </c>
      <c r="F276" s="12">
        <f>-PV(Summary!$B$5/12,A276,0,E276,0)</f>
        <v>0</v>
      </c>
      <c r="G276" s="5"/>
      <c r="H276" s="12">
        <f>IF(A276&lt;=Summary!$B$9,'Investment Growth'!E279,0)</f>
        <v>0</v>
      </c>
      <c r="I276" s="12">
        <f>-(H276*Summary!$B$17*(Summary!$B$18+Summary!$B$19))</f>
        <v>0</v>
      </c>
      <c r="J276" s="12">
        <f t="shared" si="18"/>
        <v>0</v>
      </c>
      <c r="K276" s="12">
        <f>-PV(Summary!$B$5/12,A276,0,J276,0)</f>
        <v>0</v>
      </c>
      <c r="L276"/>
      <c r="M276" s="12">
        <f t="shared" si="19"/>
        <v>0</v>
      </c>
      <c r="N276"/>
      <c r="O276"/>
      <c r="P276"/>
      <c r="Q276"/>
      <c r="R276"/>
      <c r="T276"/>
    </row>
    <row r="277" spans="1:20" x14ac:dyDescent="0.25">
      <c r="A277" s="3">
        <v>272</v>
      </c>
      <c r="B277" s="40">
        <f t="shared" si="20"/>
        <v>50952</v>
      </c>
      <c r="C277" s="41">
        <f>-'Loan-no Extra'!G281</f>
        <v>0</v>
      </c>
      <c r="D277" s="12">
        <f>-C277*(Summary!$B$12+Summary!$B$13)</f>
        <v>0</v>
      </c>
      <c r="E277" s="12">
        <f t="shared" si="17"/>
        <v>0</v>
      </c>
      <c r="F277" s="12">
        <f>-PV(Summary!$B$5/12,A277,0,E277,0)</f>
        <v>0</v>
      </c>
      <c r="G277" s="5"/>
      <c r="H277" s="12">
        <f>IF(A277&lt;=Summary!$B$9,'Investment Growth'!E280,0)</f>
        <v>0</v>
      </c>
      <c r="I277" s="12">
        <f>-(H277*Summary!$B$17*(Summary!$B$18+Summary!$B$19))</f>
        <v>0</v>
      </c>
      <c r="J277" s="12">
        <f t="shared" si="18"/>
        <v>0</v>
      </c>
      <c r="K277" s="12">
        <f>-PV(Summary!$B$5/12,A277,0,J277,0)</f>
        <v>0</v>
      </c>
      <c r="L277"/>
      <c r="M277" s="12">
        <f t="shared" si="19"/>
        <v>0</v>
      </c>
      <c r="N277"/>
      <c r="O277"/>
      <c r="P277"/>
      <c r="Q277"/>
      <c r="R277"/>
      <c r="T277"/>
    </row>
    <row r="278" spans="1:20" x14ac:dyDescent="0.25">
      <c r="A278" s="3">
        <v>273</v>
      </c>
      <c r="B278" s="40">
        <f t="shared" si="20"/>
        <v>50983</v>
      </c>
      <c r="C278" s="41">
        <f>-'Loan-no Extra'!G282</f>
        <v>0</v>
      </c>
      <c r="D278" s="12">
        <f>-C278*(Summary!$B$12+Summary!$B$13)</f>
        <v>0</v>
      </c>
      <c r="E278" s="12">
        <f t="shared" si="17"/>
        <v>0</v>
      </c>
      <c r="F278" s="12">
        <f>-PV(Summary!$B$5/12,A278,0,E278,0)</f>
        <v>0</v>
      </c>
      <c r="G278" s="5"/>
      <c r="H278" s="12">
        <f>IF(A278&lt;=Summary!$B$9,'Investment Growth'!E281,0)</f>
        <v>0</v>
      </c>
      <c r="I278" s="12">
        <f>-(H278*Summary!$B$17*(Summary!$B$18+Summary!$B$19))</f>
        <v>0</v>
      </c>
      <c r="J278" s="12">
        <f t="shared" si="18"/>
        <v>0</v>
      </c>
      <c r="K278" s="12">
        <f>-PV(Summary!$B$5/12,A278,0,J278,0)</f>
        <v>0</v>
      </c>
      <c r="L278"/>
      <c r="M278" s="12">
        <f t="shared" si="19"/>
        <v>0</v>
      </c>
      <c r="N278"/>
      <c r="O278"/>
      <c r="P278"/>
      <c r="Q278"/>
      <c r="R278"/>
      <c r="T278"/>
    </row>
    <row r="279" spans="1:20" x14ac:dyDescent="0.25">
      <c r="A279" s="3">
        <v>274</v>
      </c>
      <c r="B279" s="40">
        <f t="shared" si="20"/>
        <v>51014</v>
      </c>
      <c r="C279" s="41">
        <f>-'Loan-no Extra'!G283</f>
        <v>0</v>
      </c>
      <c r="D279" s="12">
        <f>-C279*(Summary!$B$12+Summary!$B$13)</f>
        <v>0</v>
      </c>
      <c r="E279" s="12">
        <f t="shared" si="17"/>
        <v>0</v>
      </c>
      <c r="F279" s="12">
        <f>-PV(Summary!$B$5/12,A279,0,E279,0)</f>
        <v>0</v>
      </c>
      <c r="G279" s="5"/>
      <c r="H279" s="12">
        <f>IF(A279&lt;=Summary!$B$9,'Investment Growth'!E282,0)</f>
        <v>0</v>
      </c>
      <c r="I279" s="12">
        <f>-(H279*Summary!$B$17*(Summary!$B$18+Summary!$B$19))</f>
        <v>0</v>
      </c>
      <c r="J279" s="12">
        <f t="shared" si="18"/>
        <v>0</v>
      </c>
      <c r="K279" s="12">
        <f>-PV(Summary!$B$5/12,A279,0,J279,0)</f>
        <v>0</v>
      </c>
      <c r="L279"/>
      <c r="M279" s="12">
        <f t="shared" si="19"/>
        <v>0</v>
      </c>
      <c r="N279"/>
      <c r="O279"/>
      <c r="P279"/>
      <c r="Q279"/>
      <c r="R279"/>
      <c r="T279"/>
    </row>
    <row r="280" spans="1:20" x14ac:dyDescent="0.25">
      <c r="A280" s="3">
        <v>275</v>
      </c>
      <c r="B280" s="40">
        <f t="shared" si="20"/>
        <v>51044</v>
      </c>
      <c r="C280" s="41">
        <f>-'Loan-no Extra'!G284</f>
        <v>0</v>
      </c>
      <c r="D280" s="12">
        <f>-C280*(Summary!$B$12+Summary!$B$13)</f>
        <v>0</v>
      </c>
      <c r="E280" s="12">
        <f t="shared" si="17"/>
        <v>0</v>
      </c>
      <c r="F280" s="12">
        <f>-PV(Summary!$B$5/12,A280,0,E280,0)</f>
        <v>0</v>
      </c>
      <c r="G280" s="5"/>
      <c r="H280" s="12">
        <f>IF(A280&lt;=Summary!$B$9,'Investment Growth'!E283,0)</f>
        <v>0</v>
      </c>
      <c r="I280" s="12">
        <f>-(H280*Summary!$B$17*(Summary!$B$18+Summary!$B$19))</f>
        <v>0</v>
      </c>
      <c r="J280" s="12">
        <f t="shared" si="18"/>
        <v>0</v>
      </c>
      <c r="K280" s="12">
        <f>-PV(Summary!$B$5/12,A280,0,J280,0)</f>
        <v>0</v>
      </c>
      <c r="L280"/>
      <c r="M280" s="12">
        <f t="shared" si="19"/>
        <v>0</v>
      </c>
      <c r="N280"/>
      <c r="O280"/>
      <c r="P280"/>
      <c r="Q280"/>
      <c r="R280"/>
      <c r="T280"/>
    </row>
    <row r="281" spans="1:20" x14ac:dyDescent="0.25">
      <c r="A281" s="3">
        <v>276</v>
      </c>
      <c r="B281" s="40">
        <f t="shared" si="20"/>
        <v>51075</v>
      </c>
      <c r="C281" s="41">
        <f>-'Loan-no Extra'!G285</f>
        <v>0</v>
      </c>
      <c r="D281" s="12">
        <f>-C281*(Summary!$B$12+Summary!$B$13)</f>
        <v>0</v>
      </c>
      <c r="E281" s="12">
        <f t="shared" si="17"/>
        <v>0</v>
      </c>
      <c r="F281" s="12">
        <f>-PV(Summary!$B$5/12,A281,0,E281,0)</f>
        <v>0</v>
      </c>
      <c r="G281" s="5"/>
      <c r="H281" s="12">
        <f>IF(A281&lt;=Summary!$B$9,'Investment Growth'!E284,0)</f>
        <v>0</v>
      </c>
      <c r="I281" s="12">
        <f>-(H281*Summary!$B$17*(Summary!$B$18+Summary!$B$19))</f>
        <v>0</v>
      </c>
      <c r="J281" s="12">
        <f t="shared" si="18"/>
        <v>0</v>
      </c>
      <c r="K281" s="12">
        <f>-PV(Summary!$B$5/12,A281,0,J281,0)</f>
        <v>0</v>
      </c>
      <c r="L281"/>
      <c r="M281" s="12">
        <f t="shared" si="19"/>
        <v>0</v>
      </c>
      <c r="N281"/>
      <c r="O281"/>
      <c r="P281"/>
      <c r="Q281"/>
      <c r="R281"/>
      <c r="T281"/>
    </row>
    <row r="282" spans="1:20" x14ac:dyDescent="0.25">
      <c r="A282" s="3">
        <v>277</v>
      </c>
      <c r="B282" s="40">
        <f t="shared" si="20"/>
        <v>51105</v>
      </c>
      <c r="C282" s="41">
        <f>-'Loan-no Extra'!G286</f>
        <v>0</v>
      </c>
      <c r="D282" s="12">
        <f>-C282*(Summary!$B$12+Summary!$B$13)</f>
        <v>0</v>
      </c>
      <c r="E282" s="12">
        <f t="shared" si="17"/>
        <v>0</v>
      </c>
      <c r="F282" s="12">
        <f>-PV(Summary!$B$5/12,A282,0,E282,0)</f>
        <v>0</v>
      </c>
      <c r="G282" s="5"/>
      <c r="H282" s="12">
        <f>IF(A282&lt;=Summary!$B$9,'Investment Growth'!E285,0)</f>
        <v>0</v>
      </c>
      <c r="I282" s="12">
        <f>-(H282*Summary!$B$17*(Summary!$B$18+Summary!$B$19))</f>
        <v>0</v>
      </c>
      <c r="J282" s="12">
        <f t="shared" si="18"/>
        <v>0</v>
      </c>
      <c r="K282" s="12">
        <f>-PV(Summary!$B$5/12,A282,0,J282,0)</f>
        <v>0</v>
      </c>
      <c r="L282"/>
      <c r="M282" s="12">
        <f t="shared" si="19"/>
        <v>0</v>
      </c>
      <c r="N282"/>
      <c r="O282"/>
      <c r="P282"/>
      <c r="Q282"/>
      <c r="R282"/>
      <c r="T282"/>
    </row>
    <row r="283" spans="1:20" x14ac:dyDescent="0.25">
      <c r="A283" s="3">
        <v>278</v>
      </c>
      <c r="B283" s="40">
        <f t="shared" si="20"/>
        <v>51136</v>
      </c>
      <c r="C283" s="41">
        <f>-'Loan-no Extra'!G287</f>
        <v>0</v>
      </c>
      <c r="D283" s="12">
        <f>-C283*(Summary!$B$12+Summary!$B$13)</f>
        <v>0</v>
      </c>
      <c r="E283" s="12">
        <f t="shared" si="17"/>
        <v>0</v>
      </c>
      <c r="F283" s="12">
        <f>-PV(Summary!$B$5/12,A283,0,E283,0)</f>
        <v>0</v>
      </c>
      <c r="G283" s="5"/>
      <c r="H283" s="12">
        <f>IF(A283&lt;=Summary!$B$9,'Investment Growth'!E286,0)</f>
        <v>0</v>
      </c>
      <c r="I283" s="12">
        <f>-(H283*Summary!$B$17*(Summary!$B$18+Summary!$B$19))</f>
        <v>0</v>
      </c>
      <c r="J283" s="12">
        <f t="shared" si="18"/>
        <v>0</v>
      </c>
      <c r="K283" s="12">
        <f>-PV(Summary!$B$5/12,A283,0,J283,0)</f>
        <v>0</v>
      </c>
      <c r="L283"/>
      <c r="M283" s="12">
        <f t="shared" si="19"/>
        <v>0</v>
      </c>
      <c r="N283"/>
      <c r="O283"/>
      <c r="P283"/>
      <c r="Q283"/>
      <c r="R283"/>
      <c r="T283"/>
    </row>
    <row r="284" spans="1:20" x14ac:dyDescent="0.25">
      <c r="A284" s="3">
        <v>279</v>
      </c>
      <c r="B284" s="40">
        <f t="shared" si="20"/>
        <v>51167</v>
      </c>
      <c r="C284" s="41">
        <f>-'Loan-no Extra'!G288</f>
        <v>0</v>
      </c>
      <c r="D284" s="12">
        <f>-C284*(Summary!$B$12+Summary!$B$13)</f>
        <v>0</v>
      </c>
      <c r="E284" s="12">
        <f t="shared" si="17"/>
        <v>0</v>
      </c>
      <c r="F284" s="12">
        <f>-PV(Summary!$B$5/12,A284,0,E284,0)</f>
        <v>0</v>
      </c>
      <c r="G284" s="5"/>
      <c r="H284" s="12">
        <f>IF(A284&lt;=Summary!$B$9,'Investment Growth'!E287,0)</f>
        <v>0</v>
      </c>
      <c r="I284" s="12">
        <f>-(H284*Summary!$B$17*(Summary!$B$18+Summary!$B$19))</f>
        <v>0</v>
      </c>
      <c r="J284" s="12">
        <f t="shared" si="18"/>
        <v>0</v>
      </c>
      <c r="K284" s="12">
        <f>-PV(Summary!$B$5/12,A284,0,J284,0)</f>
        <v>0</v>
      </c>
      <c r="L284"/>
      <c r="M284" s="12">
        <f t="shared" si="19"/>
        <v>0</v>
      </c>
      <c r="N284"/>
      <c r="O284"/>
      <c r="P284"/>
      <c r="Q284"/>
      <c r="R284"/>
      <c r="T284"/>
    </row>
    <row r="285" spans="1:20" x14ac:dyDescent="0.25">
      <c r="A285" s="3">
        <v>280</v>
      </c>
      <c r="B285" s="40">
        <f t="shared" si="20"/>
        <v>51196</v>
      </c>
      <c r="C285" s="41">
        <f>-'Loan-no Extra'!G289</f>
        <v>0</v>
      </c>
      <c r="D285" s="12">
        <f>-C285*(Summary!$B$12+Summary!$B$13)</f>
        <v>0</v>
      </c>
      <c r="E285" s="12">
        <f t="shared" si="17"/>
        <v>0</v>
      </c>
      <c r="F285" s="12">
        <f>-PV(Summary!$B$5/12,A285,0,E285,0)</f>
        <v>0</v>
      </c>
      <c r="G285" s="5"/>
      <c r="H285" s="12">
        <f>IF(A285&lt;=Summary!$B$9,'Investment Growth'!E288,0)</f>
        <v>0</v>
      </c>
      <c r="I285" s="12">
        <f>-(H285*Summary!$B$17*(Summary!$B$18+Summary!$B$19))</f>
        <v>0</v>
      </c>
      <c r="J285" s="12">
        <f t="shared" si="18"/>
        <v>0</v>
      </c>
      <c r="K285" s="12">
        <f>-PV(Summary!$B$5/12,A285,0,J285,0)</f>
        <v>0</v>
      </c>
      <c r="L285"/>
      <c r="M285" s="12">
        <f t="shared" si="19"/>
        <v>0</v>
      </c>
      <c r="N285"/>
      <c r="O285"/>
      <c r="P285"/>
      <c r="Q285"/>
      <c r="R285"/>
      <c r="T285"/>
    </row>
    <row r="286" spans="1:20" x14ac:dyDescent="0.25">
      <c r="A286" s="3">
        <v>281</v>
      </c>
      <c r="B286" s="40">
        <f t="shared" si="20"/>
        <v>51227</v>
      </c>
      <c r="C286" s="41">
        <f>-'Loan-no Extra'!G290</f>
        <v>0</v>
      </c>
      <c r="D286" s="12">
        <f>-C286*(Summary!$B$12+Summary!$B$13)</f>
        <v>0</v>
      </c>
      <c r="E286" s="12">
        <f t="shared" si="17"/>
        <v>0</v>
      </c>
      <c r="F286" s="12">
        <f>-PV(Summary!$B$5/12,A286,0,E286,0)</f>
        <v>0</v>
      </c>
      <c r="G286" s="5"/>
      <c r="H286" s="12">
        <f>IF(A286&lt;=Summary!$B$9,'Investment Growth'!E289,0)</f>
        <v>0</v>
      </c>
      <c r="I286" s="12">
        <f>-(H286*Summary!$B$17*(Summary!$B$18+Summary!$B$19))</f>
        <v>0</v>
      </c>
      <c r="J286" s="12">
        <f t="shared" si="18"/>
        <v>0</v>
      </c>
      <c r="K286" s="12">
        <f>-PV(Summary!$B$5/12,A286,0,J286,0)</f>
        <v>0</v>
      </c>
      <c r="L286"/>
      <c r="M286" s="12">
        <f t="shared" si="19"/>
        <v>0</v>
      </c>
      <c r="N286"/>
      <c r="O286"/>
      <c r="P286"/>
      <c r="Q286"/>
      <c r="R286"/>
      <c r="T286"/>
    </row>
    <row r="287" spans="1:20" x14ac:dyDescent="0.25">
      <c r="A287" s="3">
        <v>282</v>
      </c>
      <c r="B287" s="40">
        <f t="shared" si="20"/>
        <v>51257</v>
      </c>
      <c r="C287" s="41">
        <f>-'Loan-no Extra'!G291</f>
        <v>0</v>
      </c>
      <c r="D287" s="12">
        <f>-C287*(Summary!$B$12+Summary!$B$13)</f>
        <v>0</v>
      </c>
      <c r="E287" s="12">
        <f t="shared" si="17"/>
        <v>0</v>
      </c>
      <c r="F287" s="12">
        <f>-PV(Summary!$B$5/12,A287,0,E287,0)</f>
        <v>0</v>
      </c>
      <c r="G287" s="5"/>
      <c r="H287" s="12">
        <f>IF(A287&lt;=Summary!$B$9,'Investment Growth'!E290,0)</f>
        <v>0</v>
      </c>
      <c r="I287" s="12">
        <f>-(H287*Summary!$B$17*(Summary!$B$18+Summary!$B$19))</f>
        <v>0</v>
      </c>
      <c r="J287" s="12">
        <f t="shared" si="18"/>
        <v>0</v>
      </c>
      <c r="K287" s="12">
        <f>-PV(Summary!$B$5/12,A287,0,J287,0)</f>
        <v>0</v>
      </c>
      <c r="L287"/>
      <c r="M287" s="12">
        <f t="shared" si="19"/>
        <v>0</v>
      </c>
      <c r="N287"/>
      <c r="O287"/>
      <c r="P287"/>
      <c r="Q287"/>
      <c r="R287"/>
      <c r="T287"/>
    </row>
    <row r="288" spans="1:20" x14ac:dyDescent="0.25">
      <c r="A288" s="3">
        <v>283</v>
      </c>
      <c r="B288" s="40">
        <f t="shared" si="20"/>
        <v>51288</v>
      </c>
      <c r="C288" s="41">
        <f>-'Loan-no Extra'!G292</f>
        <v>0</v>
      </c>
      <c r="D288" s="12">
        <f>-C288*(Summary!$B$12+Summary!$B$13)</f>
        <v>0</v>
      </c>
      <c r="E288" s="12">
        <f t="shared" si="17"/>
        <v>0</v>
      </c>
      <c r="F288" s="12">
        <f>-PV(Summary!$B$5/12,A288,0,E288,0)</f>
        <v>0</v>
      </c>
      <c r="G288" s="5"/>
      <c r="H288" s="12">
        <f>IF(A288&lt;=Summary!$B$9,'Investment Growth'!E291,0)</f>
        <v>0</v>
      </c>
      <c r="I288" s="12">
        <f>-(H288*Summary!$B$17*(Summary!$B$18+Summary!$B$19))</f>
        <v>0</v>
      </c>
      <c r="J288" s="12">
        <f t="shared" si="18"/>
        <v>0</v>
      </c>
      <c r="K288" s="12">
        <f>-PV(Summary!$B$5/12,A288,0,J288,0)</f>
        <v>0</v>
      </c>
      <c r="L288"/>
      <c r="M288" s="12">
        <f t="shared" si="19"/>
        <v>0</v>
      </c>
      <c r="N288"/>
      <c r="O288"/>
      <c r="P288"/>
      <c r="Q288"/>
      <c r="R288"/>
      <c r="T288"/>
    </row>
    <row r="289" spans="1:20" x14ac:dyDescent="0.25">
      <c r="A289" s="3">
        <v>284</v>
      </c>
      <c r="B289" s="40">
        <f t="shared" si="20"/>
        <v>51318</v>
      </c>
      <c r="C289" s="41">
        <f>-'Loan-no Extra'!G293</f>
        <v>0</v>
      </c>
      <c r="D289" s="12">
        <f>-C289*(Summary!$B$12+Summary!$B$13)</f>
        <v>0</v>
      </c>
      <c r="E289" s="12">
        <f t="shared" si="17"/>
        <v>0</v>
      </c>
      <c r="F289" s="12">
        <f>-PV(Summary!$B$5/12,A289,0,E289,0)</f>
        <v>0</v>
      </c>
      <c r="G289" s="5"/>
      <c r="H289" s="12">
        <f>IF(A289&lt;=Summary!$B$9,'Investment Growth'!E292,0)</f>
        <v>0</v>
      </c>
      <c r="I289" s="12">
        <f>-(H289*Summary!$B$17*(Summary!$B$18+Summary!$B$19))</f>
        <v>0</v>
      </c>
      <c r="J289" s="12">
        <f t="shared" si="18"/>
        <v>0</v>
      </c>
      <c r="K289" s="12">
        <f>-PV(Summary!$B$5/12,A289,0,J289,0)</f>
        <v>0</v>
      </c>
      <c r="L289"/>
      <c r="M289" s="12">
        <f t="shared" si="19"/>
        <v>0</v>
      </c>
      <c r="N289"/>
      <c r="O289"/>
      <c r="P289"/>
      <c r="Q289"/>
      <c r="R289"/>
      <c r="T289"/>
    </row>
    <row r="290" spans="1:20" x14ac:dyDescent="0.25">
      <c r="A290" s="3">
        <v>285</v>
      </c>
      <c r="B290" s="40">
        <f t="shared" si="20"/>
        <v>51349</v>
      </c>
      <c r="C290" s="41">
        <f>-'Loan-no Extra'!G294</f>
        <v>0</v>
      </c>
      <c r="D290" s="12">
        <f>-C290*(Summary!$B$12+Summary!$B$13)</f>
        <v>0</v>
      </c>
      <c r="E290" s="12">
        <f t="shared" si="17"/>
        <v>0</v>
      </c>
      <c r="F290" s="12">
        <f>-PV(Summary!$B$5/12,A290,0,E290,0)</f>
        <v>0</v>
      </c>
      <c r="G290" s="5"/>
      <c r="H290" s="12">
        <f>IF(A290&lt;=Summary!$B$9,'Investment Growth'!E293,0)</f>
        <v>0</v>
      </c>
      <c r="I290" s="12">
        <f>-(H290*Summary!$B$17*(Summary!$B$18+Summary!$B$19))</f>
        <v>0</v>
      </c>
      <c r="J290" s="12">
        <f t="shared" si="18"/>
        <v>0</v>
      </c>
      <c r="K290" s="12">
        <f>-PV(Summary!$B$5/12,A290,0,J290,0)</f>
        <v>0</v>
      </c>
      <c r="L290"/>
      <c r="M290" s="12">
        <f t="shared" si="19"/>
        <v>0</v>
      </c>
      <c r="N290"/>
      <c r="O290"/>
      <c r="P290"/>
      <c r="Q290"/>
      <c r="R290"/>
      <c r="T290"/>
    </row>
    <row r="291" spans="1:20" x14ac:dyDescent="0.25">
      <c r="A291" s="3">
        <v>286</v>
      </c>
      <c r="B291" s="40">
        <f t="shared" si="20"/>
        <v>51380</v>
      </c>
      <c r="C291" s="41">
        <f>-'Loan-no Extra'!G295</f>
        <v>0</v>
      </c>
      <c r="D291" s="12">
        <f>-C291*(Summary!$B$12+Summary!$B$13)</f>
        <v>0</v>
      </c>
      <c r="E291" s="12">
        <f t="shared" si="17"/>
        <v>0</v>
      </c>
      <c r="F291" s="12">
        <f>-PV(Summary!$B$5/12,A291,0,E291,0)</f>
        <v>0</v>
      </c>
      <c r="G291" s="5"/>
      <c r="H291" s="12">
        <f>IF(A291&lt;=Summary!$B$9,'Investment Growth'!E294,0)</f>
        <v>0</v>
      </c>
      <c r="I291" s="12">
        <f>-(H291*Summary!$B$17*(Summary!$B$18+Summary!$B$19))</f>
        <v>0</v>
      </c>
      <c r="J291" s="12">
        <f t="shared" si="18"/>
        <v>0</v>
      </c>
      <c r="K291" s="12">
        <f>-PV(Summary!$B$5/12,A291,0,J291,0)</f>
        <v>0</v>
      </c>
      <c r="L291"/>
      <c r="M291" s="12">
        <f t="shared" si="19"/>
        <v>0</v>
      </c>
      <c r="N291"/>
      <c r="O291"/>
      <c r="P291"/>
      <c r="Q291"/>
      <c r="R291"/>
      <c r="T291"/>
    </row>
    <row r="292" spans="1:20" x14ac:dyDescent="0.25">
      <c r="A292" s="3">
        <v>287</v>
      </c>
      <c r="B292" s="40">
        <f t="shared" si="20"/>
        <v>51410</v>
      </c>
      <c r="C292" s="41">
        <f>-'Loan-no Extra'!G296</f>
        <v>0</v>
      </c>
      <c r="D292" s="12">
        <f>-C292*(Summary!$B$12+Summary!$B$13)</f>
        <v>0</v>
      </c>
      <c r="E292" s="12">
        <f t="shared" si="17"/>
        <v>0</v>
      </c>
      <c r="F292" s="12">
        <f>-PV(Summary!$B$5/12,A292,0,E292,0)</f>
        <v>0</v>
      </c>
      <c r="G292" s="5"/>
      <c r="H292" s="12">
        <f>IF(A292&lt;=Summary!$B$9,'Investment Growth'!E295,0)</f>
        <v>0</v>
      </c>
      <c r="I292" s="12">
        <f>-(H292*Summary!$B$17*(Summary!$B$18+Summary!$B$19))</f>
        <v>0</v>
      </c>
      <c r="J292" s="12">
        <f t="shared" si="18"/>
        <v>0</v>
      </c>
      <c r="K292" s="12">
        <f>-PV(Summary!$B$5/12,A292,0,J292,0)</f>
        <v>0</v>
      </c>
      <c r="L292"/>
      <c r="M292" s="12">
        <f t="shared" si="19"/>
        <v>0</v>
      </c>
      <c r="N292"/>
      <c r="O292"/>
      <c r="P292"/>
      <c r="Q292"/>
      <c r="R292"/>
      <c r="T292"/>
    </row>
    <row r="293" spans="1:20" x14ac:dyDescent="0.25">
      <c r="A293" s="3">
        <v>288</v>
      </c>
      <c r="B293" s="40">
        <f t="shared" si="20"/>
        <v>51441</v>
      </c>
      <c r="C293" s="41">
        <f>-'Loan-no Extra'!G297</f>
        <v>0</v>
      </c>
      <c r="D293" s="12">
        <f>-C293*(Summary!$B$12+Summary!$B$13)</f>
        <v>0</v>
      </c>
      <c r="E293" s="12">
        <f t="shared" si="17"/>
        <v>0</v>
      </c>
      <c r="F293" s="12">
        <f>-PV(Summary!$B$5/12,A293,0,E293,0)</f>
        <v>0</v>
      </c>
      <c r="G293" s="5"/>
      <c r="H293" s="12">
        <f>IF(A293&lt;=Summary!$B$9,'Investment Growth'!E296,0)</f>
        <v>0</v>
      </c>
      <c r="I293" s="12">
        <f>-(H293*Summary!$B$17*(Summary!$B$18+Summary!$B$19))</f>
        <v>0</v>
      </c>
      <c r="J293" s="12">
        <f t="shared" si="18"/>
        <v>0</v>
      </c>
      <c r="K293" s="12">
        <f>-PV(Summary!$B$5/12,A293,0,J293,0)</f>
        <v>0</v>
      </c>
      <c r="L293"/>
      <c r="M293" s="12">
        <f t="shared" si="19"/>
        <v>0</v>
      </c>
      <c r="N293"/>
      <c r="O293"/>
      <c r="P293"/>
      <c r="Q293"/>
      <c r="R293"/>
      <c r="T293"/>
    </row>
    <row r="294" spans="1:20" x14ac:dyDescent="0.25">
      <c r="A294" s="3">
        <v>289</v>
      </c>
      <c r="B294" s="40">
        <f t="shared" si="20"/>
        <v>51471</v>
      </c>
      <c r="C294" s="41">
        <f>-'Loan-no Extra'!G298</f>
        <v>0</v>
      </c>
      <c r="D294" s="12">
        <f>-C294*(Summary!$B$12+Summary!$B$13)</f>
        <v>0</v>
      </c>
      <c r="E294" s="12">
        <f t="shared" si="17"/>
        <v>0</v>
      </c>
      <c r="F294" s="12">
        <f>-PV(Summary!$B$5/12,A294,0,E294,0)</f>
        <v>0</v>
      </c>
      <c r="G294" s="5"/>
      <c r="H294" s="12">
        <f>IF(A294&lt;=Summary!$B$9,'Investment Growth'!E297,0)</f>
        <v>0</v>
      </c>
      <c r="I294" s="12">
        <f>-(H294*Summary!$B$17*(Summary!$B$18+Summary!$B$19))</f>
        <v>0</v>
      </c>
      <c r="J294" s="12">
        <f t="shared" si="18"/>
        <v>0</v>
      </c>
      <c r="K294" s="12">
        <f>-PV(Summary!$B$5/12,A294,0,J294,0)</f>
        <v>0</v>
      </c>
      <c r="L294"/>
      <c r="M294" s="12">
        <f t="shared" si="19"/>
        <v>0</v>
      </c>
      <c r="N294"/>
      <c r="O294"/>
      <c r="P294"/>
      <c r="Q294"/>
      <c r="R294"/>
      <c r="T294"/>
    </row>
    <row r="295" spans="1:20" x14ac:dyDescent="0.25">
      <c r="A295" s="3">
        <v>290</v>
      </c>
      <c r="B295" s="40">
        <f t="shared" si="20"/>
        <v>51502</v>
      </c>
      <c r="C295" s="41">
        <f>-'Loan-no Extra'!G299</f>
        <v>0</v>
      </c>
      <c r="D295" s="12">
        <f>-C295*(Summary!$B$12+Summary!$B$13)</f>
        <v>0</v>
      </c>
      <c r="E295" s="12">
        <f t="shared" si="17"/>
        <v>0</v>
      </c>
      <c r="F295" s="12">
        <f>-PV(Summary!$B$5/12,A295,0,E295,0)</f>
        <v>0</v>
      </c>
      <c r="G295" s="5"/>
      <c r="H295" s="12">
        <f>IF(A295&lt;=Summary!$B$9,'Investment Growth'!E298,0)</f>
        <v>0</v>
      </c>
      <c r="I295" s="12">
        <f>-(H295*Summary!$B$17*(Summary!$B$18+Summary!$B$19))</f>
        <v>0</v>
      </c>
      <c r="J295" s="12">
        <f t="shared" si="18"/>
        <v>0</v>
      </c>
      <c r="K295" s="12">
        <f>-PV(Summary!$B$5/12,A295,0,J295,0)</f>
        <v>0</v>
      </c>
      <c r="L295"/>
      <c r="M295" s="12">
        <f t="shared" si="19"/>
        <v>0</v>
      </c>
      <c r="N295"/>
      <c r="O295"/>
      <c r="P295"/>
      <c r="Q295"/>
      <c r="R295"/>
      <c r="T295"/>
    </row>
    <row r="296" spans="1:20" x14ac:dyDescent="0.25">
      <c r="A296" s="3">
        <v>291</v>
      </c>
      <c r="B296" s="40">
        <f t="shared" si="20"/>
        <v>51533</v>
      </c>
      <c r="C296" s="41">
        <f>-'Loan-no Extra'!G300</f>
        <v>0</v>
      </c>
      <c r="D296" s="12">
        <f>-C296*(Summary!$B$12+Summary!$B$13)</f>
        <v>0</v>
      </c>
      <c r="E296" s="12">
        <f t="shared" si="17"/>
        <v>0</v>
      </c>
      <c r="F296" s="12">
        <f>-PV(Summary!$B$5/12,A296,0,E296,0)</f>
        <v>0</v>
      </c>
      <c r="G296" s="5"/>
      <c r="H296" s="12">
        <f>IF(A296&lt;=Summary!$B$9,'Investment Growth'!E299,0)</f>
        <v>0</v>
      </c>
      <c r="I296" s="12">
        <f>-(H296*Summary!$B$17*(Summary!$B$18+Summary!$B$19))</f>
        <v>0</v>
      </c>
      <c r="J296" s="12">
        <f t="shared" si="18"/>
        <v>0</v>
      </c>
      <c r="K296" s="12">
        <f>-PV(Summary!$B$5/12,A296,0,J296,0)</f>
        <v>0</v>
      </c>
      <c r="L296"/>
      <c r="M296" s="12">
        <f t="shared" si="19"/>
        <v>0</v>
      </c>
      <c r="N296"/>
      <c r="O296"/>
      <c r="P296"/>
      <c r="Q296"/>
      <c r="R296"/>
      <c r="T296"/>
    </row>
    <row r="297" spans="1:20" x14ac:dyDescent="0.25">
      <c r="A297" s="3">
        <v>292</v>
      </c>
      <c r="B297" s="40">
        <f t="shared" si="20"/>
        <v>51561</v>
      </c>
      <c r="C297" s="41">
        <f>-'Loan-no Extra'!G301</f>
        <v>0</v>
      </c>
      <c r="D297" s="12">
        <f>-C297*(Summary!$B$12+Summary!$B$13)</f>
        <v>0</v>
      </c>
      <c r="E297" s="12">
        <f t="shared" si="17"/>
        <v>0</v>
      </c>
      <c r="F297" s="12">
        <f>-PV(Summary!$B$5/12,A297,0,E297,0)</f>
        <v>0</v>
      </c>
      <c r="G297" s="5"/>
      <c r="H297" s="12">
        <f>IF(A297&lt;=Summary!$B$9,'Investment Growth'!E300,0)</f>
        <v>0</v>
      </c>
      <c r="I297" s="12">
        <f>-(H297*Summary!$B$17*(Summary!$B$18+Summary!$B$19))</f>
        <v>0</v>
      </c>
      <c r="J297" s="12">
        <f t="shared" si="18"/>
        <v>0</v>
      </c>
      <c r="K297" s="12">
        <f>-PV(Summary!$B$5/12,A297,0,J297,0)</f>
        <v>0</v>
      </c>
      <c r="L297"/>
      <c r="M297" s="12">
        <f t="shared" si="19"/>
        <v>0</v>
      </c>
      <c r="N297"/>
      <c r="O297"/>
      <c r="P297"/>
      <c r="Q297"/>
      <c r="R297"/>
      <c r="T297"/>
    </row>
    <row r="298" spans="1:20" x14ac:dyDescent="0.25">
      <c r="A298" s="3">
        <v>293</v>
      </c>
      <c r="B298" s="40">
        <f t="shared" si="20"/>
        <v>51592</v>
      </c>
      <c r="C298" s="41">
        <f>-'Loan-no Extra'!G302</f>
        <v>0</v>
      </c>
      <c r="D298" s="12">
        <f>-C298*(Summary!$B$12+Summary!$B$13)</f>
        <v>0</v>
      </c>
      <c r="E298" s="12">
        <f t="shared" si="17"/>
        <v>0</v>
      </c>
      <c r="F298" s="12">
        <f>-PV(Summary!$B$5/12,A298,0,E298,0)</f>
        <v>0</v>
      </c>
      <c r="G298" s="5"/>
      <c r="H298" s="12">
        <f>IF(A298&lt;=Summary!$B$9,'Investment Growth'!E301,0)</f>
        <v>0</v>
      </c>
      <c r="I298" s="12">
        <f>-(H298*Summary!$B$17*(Summary!$B$18+Summary!$B$19))</f>
        <v>0</v>
      </c>
      <c r="J298" s="12">
        <f t="shared" si="18"/>
        <v>0</v>
      </c>
      <c r="K298" s="12">
        <f>-PV(Summary!$B$5/12,A298,0,J298,0)</f>
        <v>0</v>
      </c>
      <c r="L298"/>
      <c r="M298" s="12">
        <f t="shared" si="19"/>
        <v>0</v>
      </c>
      <c r="N298"/>
      <c r="O298"/>
      <c r="P298"/>
      <c r="Q298"/>
      <c r="R298"/>
      <c r="T298"/>
    </row>
    <row r="299" spans="1:20" x14ac:dyDescent="0.25">
      <c r="A299" s="3">
        <v>294</v>
      </c>
      <c r="B299" s="40">
        <f t="shared" si="20"/>
        <v>51622</v>
      </c>
      <c r="C299" s="41">
        <f>-'Loan-no Extra'!G303</f>
        <v>0</v>
      </c>
      <c r="D299" s="12">
        <f>-C299*(Summary!$B$12+Summary!$B$13)</f>
        <v>0</v>
      </c>
      <c r="E299" s="12">
        <f t="shared" si="17"/>
        <v>0</v>
      </c>
      <c r="F299" s="12">
        <f>-PV(Summary!$B$5/12,A299,0,E299,0)</f>
        <v>0</v>
      </c>
      <c r="G299" s="5"/>
      <c r="H299" s="12">
        <f>IF(A299&lt;=Summary!$B$9,'Investment Growth'!E302,0)</f>
        <v>0</v>
      </c>
      <c r="I299" s="12">
        <f>-(H299*Summary!$B$17*(Summary!$B$18+Summary!$B$19))</f>
        <v>0</v>
      </c>
      <c r="J299" s="12">
        <f t="shared" si="18"/>
        <v>0</v>
      </c>
      <c r="K299" s="12">
        <f>-PV(Summary!$B$5/12,A299,0,J299,0)</f>
        <v>0</v>
      </c>
      <c r="L299"/>
      <c r="M299" s="12">
        <f t="shared" si="19"/>
        <v>0</v>
      </c>
      <c r="N299"/>
      <c r="O299"/>
      <c r="P299"/>
      <c r="Q299"/>
      <c r="R299"/>
      <c r="T299"/>
    </row>
    <row r="300" spans="1:20" x14ac:dyDescent="0.25">
      <c r="A300" s="3">
        <v>295</v>
      </c>
      <c r="B300" s="40">
        <f t="shared" si="20"/>
        <v>51653</v>
      </c>
      <c r="C300" s="41">
        <f>-'Loan-no Extra'!G304</f>
        <v>0</v>
      </c>
      <c r="D300" s="12">
        <f>-C300*(Summary!$B$12+Summary!$B$13)</f>
        <v>0</v>
      </c>
      <c r="E300" s="12">
        <f t="shared" si="17"/>
        <v>0</v>
      </c>
      <c r="F300" s="12">
        <f>-PV(Summary!$B$5/12,A300,0,E300,0)</f>
        <v>0</v>
      </c>
      <c r="G300" s="5"/>
      <c r="H300" s="12">
        <f>IF(A300&lt;=Summary!$B$9,'Investment Growth'!E303,0)</f>
        <v>0</v>
      </c>
      <c r="I300" s="12">
        <f>-(H300*Summary!$B$17*(Summary!$B$18+Summary!$B$19))</f>
        <v>0</v>
      </c>
      <c r="J300" s="12">
        <f t="shared" si="18"/>
        <v>0</v>
      </c>
      <c r="K300" s="12">
        <f>-PV(Summary!$B$5/12,A300,0,J300,0)</f>
        <v>0</v>
      </c>
      <c r="L300"/>
      <c r="M300" s="12">
        <f t="shared" si="19"/>
        <v>0</v>
      </c>
      <c r="N300"/>
      <c r="O300"/>
      <c r="P300"/>
      <c r="Q300"/>
      <c r="R300"/>
      <c r="T300"/>
    </row>
    <row r="301" spans="1:20" x14ac:dyDescent="0.25">
      <c r="A301" s="3">
        <v>296</v>
      </c>
      <c r="B301" s="40">
        <f t="shared" si="20"/>
        <v>51683</v>
      </c>
      <c r="C301" s="41">
        <f>-'Loan-no Extra'!G305</f>
        <v>0</v>
      </c>
      <c r="D301" s="12">
        <f>-C301*(Summary!$B$12+Summary!$B$13)</f>
        <v>0</v>
      </c>
      <c r="E301" s="12">
        <f t="shared" si="17"/>
        <v>0</v>
      </c>
      <c r="F301" s="12">
        <f>-PV(Summary!$B$5/12,A301,0,E301,0)</f>
        <v>0</v>
      </c>
      <c r="G301" s="5"/>
      <c r="H301" s="12">
        <f>IF(A301&lt;=Summary!$B$9,'Investment Growth'!E304,0)</f>
        <v>0</v>
      </c>
      <c r="I301" s="12">
        <f>-(H301*Summary!$B$17*(Summary!$B$18+Summary!$B$19))</f>
        <v>0</v>
      </c>
      <c r="J301" s="12">
        <f t="shared" si="18"/>
        <v>0</v>
      </c>
      <c r="K301" s="12">
        <f>-PV(Summary!$B$5/12,A301,0,J301,0)</f>
        <v>0</v>
      </c>
      <c r="L301"/>
      <c r="M301" s="12">
        <f t="shared" si="19"/>
        <v>0</v>
      </c>
      <c r="N301"/>
      <c r="O301"/>
      <c r="P301"/>
      <c r="Q301"/>
      <c r="R301"/>
      <c r="T301"/>
    </row>
    <row r="302" spans="1:20" x14ac:dyDescent="0.25">
      <c r="A302" s="3">
        <v>297</v>
      </c>
      <c r="B302" s="40">
        <f t="shared" si="20"/>
        <v>51714</v>
      </c>
      <c r="C302" s="41">
        <f>-'Loan-no Extra'!G306</f>
        <v>0</v>
      </c>
      <c r="D302" s="12">
        <f>-C302*(Summary!$B$12+Summary!$B$13)</f>
        <v>0</v>
      </c>
      <c r="E302" s="12">
        <f t="shared" si="17"/>
        <v>0</v>
      </c>
      <c r="F302" s="12">
        <f>-PV(Summary!$B$5/12,A302,0,E302,0)</f>
        <v>0</v>
      </c>
      <c r="G302" s="5"/>
      <c r="H302" s="12">
        <f>IF(A302&lt;=Summary!$B$9,'Investment Growth'!E305,0)</f>
        <v>0</v>
      </c>
      <c r="I302" s="12">
        <f>-(H302*Summary!$B$17*(Summary!$B$18+Summary!$B$19))</f>
        <v>0</v>
      </c>
      <c r="J302" s="12">
        <f t="shared" si="18"/>
        <v>0</v>
      </c>
      <c r="K302" s="12">
        <f>-PV(Summary!$B$5/12,A302,0,J302,0)</f>
        <v>0</v>
      </c>
      <c r="L302"/>
      <c r="M302" s="12">
        <f t="shared" si="19"/>
        <v>0</v>
      </c>
      <c r="N302"/>
      <c r="O302"/>
      <c r="P302"/>
      <c r="Q302"/>
      <c r="R302"/>
      <c r="T302"/>
    </row>
    <row r="303" spans="1:20" x14ac:dyDescent="0.25">
      <c r="A303" s="3">
        <v>298</v>
      </c>
      <c r="B303" s="40">
        <f t="shared" si="20"/>
        <v>51745</v>
      </c>
      <c r="C303" s="41">
        <f>-'Loan-no Extra'!G307</f>
        <v>0</v>
      </c>
      <c r="D303" s="12">
        <f>-C303*(Summary!$B$12+Summary!$B$13)</f>
        <v>0</v>
      </c>
      <c r="E303" s="12">
        <f t="shared" si="17"/>
        <v>0</v>
      </c>
      <c r="F303" s="12">
        <f>-PV(Summary!$B$5/12,A303,0,E303,0)</f>
        <v>0</v>
      </c>
      <c r="G303" s="5"/>
      <c r="H303" s="12">
        <f>IF(A303&lt;=Summary!$B$9,'Investment Growth'!E306,0)</f>
        <v>0</v>
      </c>
      <c r="I303" s="12">
        <f>-(H303*Summary!$B$17*(Summary!$B$18+Summary!$B$19))</f>
        <v>0</v>
      </c>
      <c r="J303" s="12">
        <f t="shared" si="18"/>
        <v>0</v>
      </c>
      <c r="K303" s="12">
        <f>-PV(Summary!$B$5/12,A303,0,J303,0)</f>
        <v>0</v>
      </c>
      <c r="L303"/>
      <c r="M303" s="12">
        <f t="shared" si="19"/>
        <v>0</v>
      </c>
      <c r="N303"/>
      <c r="O303"/>
      <c r="P303"/>
      <c r="Q303"/>
      <c r="R303"/>
      <c r="T303"/>
    </row>
    <row r="304" spans="1:20" x14ac:dyDescent="0.25">
      <c r="A304" s="3">
        <v>299</v>
      </c>
      <c r="B304" s="40">
        <f t="shared" si="20"/>
        <v>51775</v>
      </c>
      <c r="C304" s="41">
        <f>-'Loan-no Extra'!G308</f>
        <v>0</v>
      </c>
      <c r="D304" s="12">
        <f>-C304*(Summary!$B$12+Summary!$B$13)</f>
        <v>0</v>
      </c>
      <c r="E304" s="12">
        <f t="shared" si="17"/>
        <v>0</v>
      </c>
      <c r="F304" s="12">
        <f>-PV(Summary!$B$5/12,A304,0,E304,0)</f>
        <v>0</v>
      </c>
      <c r="G304" s="5"/>
      <c r="H304" s="12">
        <f>IF(A304&lt;=Summary!$B$9,'Investment Growth'!E307,0)</f>
        <v>0</v>
      </c>
      <c r="I304" s="12">
        <f>-(H304*Summary!$B$17*(Summary!$B$18+Summary!$B$19))</f>
        <v>0</v>
      </c>
      <c r="J304" s="12">
        <f t="shared" si="18"/>
        <v>0</v>
      </c>
      <c r="K304" s="12">
        <f>-PV(Summary!$B$5/12,A304,0,J304,0)</f>
        <v>0</v>
      </c>
      <c r="L304"/>
      <c r="M304" s="12">
        <f t="shared" si="19"/>
        <v>0</v>
      </c>
      <c r="N304"/>
      <c r="O304"/>
      <c r="P304"/>
      <c r="Q304"/>
      <c r="R304"/>
      <c r="T304"/>
    </row>
    <row r="305" spans="1:20" x14ac:dyDescent="0.25">
      <c r="A305" s="3">
        <v>300</v>
      </c>
      <c r="B305" s="40">
        <f t="shared" si="20"/>
        <v>51806</v>
      </c>
      <c r="C305" s="41">
        <f>-'Loan-no Extra'!G309</f>
        <v>0</v>
      </c>
      <c r="D305" s="12">
        <f>-C305*(Summary!$B$12+Summary!$B$13)</f>
        <v>0</v>
      </c>
      <c r="E305" s="12">
        <f t="shared" si="17"/>
        <v>0</v>
      </c>
      <c r="F305" s="12">
        <f>-PV(Summary!$B$5/12,A305,0,E305,0)</f>
        <v>0</v>
      </c>
      <c r="G305" s="5"/>
      <c r="H305" s="12">
        <f>IF(A305&lt;=Summary!$B$9,'Investment Growth'!E308,0)</f>
        <v>0</v>
      </c>
      <c r="I305" s="12">
        <f>-(H305*Summary!$B$17*(Summary!$B$18+Summary!$B$19))</f>
        <v>0</v>
      </c>
      <c r="J305" s="12">
        <f t="shared" si="18"/>
        <v>0</v>
      </c>
      <c r="K305" s="12">
        <f>-PV(Summary!$B$5/12,A305,0,J305,0)</f>
        <v>0</v>
      </c>
      <c r="L305"/>
      <c r="M305" s="12">
        <f t="shared" si="19"/>
        <v>0</v>
      </c>
      <c r="N305"/>
      <c r="O305"/>
      <c r="P305"/>
      <c r="Q305"/>
      <c r="R305"/>
      <c r="T305"/>
    </row>
    <row r="306" spans="1:20" x14ac:dyDescent="0.25">
      <c r="A306" s="3">
        <v>301</v>
      </c>
      <c r="B306" s="40">
        <f t="shared" si="20"/>
        <v>51836</v>
      </c>
      <c r="C306" s="41">
        <f>-'Loan-no Extra'!G310</f>
        <v>0</v>
      </c>
      <c r="D306" s="12">
        <f>-C306*(Summary!$B$12+Summary!$B$13)</f>
        <v>0</v>
      </c>
      <c r="E306" s="12">
        <f t="shared" si="17"/>
        <v>0</v>
      </c>
      <c r="F306" s="12">
        <f>-PV(Summary!$B$5/12,A306,0,E306,0)</f>
        <v>0</v>
      </c>
      <c r="G306" s="5"/>
      <c r="H306" s="12">
        <f>IF(A306&lt;=Summary!$B$9,'Investment Growth'!E309,0)</f>
        <v>0</v>
      </c>
      <c r="I306" s="12">
        <f>-(H306*Summary!$B$17*(Summary!$B$18+Summary!$B$19))</f>
        <v>0</v>
      </c>
      <c r="J306" s="12">
        <f t="shared" si="18"/>
        <v>0</v>
      </c>
      <c r="K306" s="12">
        <f>-PV(Summary!$B$5/12,A306,0,J306,0)</f>
        <v>0</v>
      </c>
      <c r="L306"/>
      <c r="M306" s="12">
        <f t="shared" si="19"/>
        <v>0</v>
      </c>
      <c r="N306"/>
      <c r="O306"/>
      <c r="P306"/>
      <c r="Q306"/>
      <c r="R306"/>
      <c r="T306"/>
    </row>
    <row r="307" spans="1:20" x14ac:dyDescent="0.25">
      <c r="A307" s="3">
        <v>302</v>
      </c>
      <c r="B307" s="40">
        <f t="shared" si="20"/>
        <v>51867</v>
      </c>
      <c r="C307" s="41">
        <f>-'Loan-no Extra'!G311</f>
        <v>0</v>
      </c>
      <c r="D307" s="12">
        <f>-C307*(Summary!$B$12+Summary!$B$13)</f>
        <v>0</v>
      </c>
      <c r="E307" s="12">
        <f t="shared" si="17"/>
        <v>0</v>
      </c>
      <c r="F307" s="12">
        <f>-PV(Summary!$B$5/12,A307,0,E307,0)</f>
        <v>0</v>
      </c>
      <c r="G307" s="5"/>
      <c r="H307" s="12">
        <f>IF(A307&lt;=Summary!$B$9,'Investment Growth'!E310,0)</f>
        <v>0</v>
      </c>
      <c r="I307" s="12">
        <f>-(H307*Summary!$B$17*(Summary!$B$18+Summary!$B$19))</f>
        <v>0</v>
      </c>
      <c r="J307" s="12">
        <f t="shared" si="18"/>
        <v>0</v>
      </c>
      <c r="K307" s="12">
        <f>-PV(Summary!$B$5/12,A307,0,J307,0)</f>
        <v>0</v>
      </c>
      <c r="L307"/>
      <c r="M307" s="12">
        <f t="shared" si="19"/>
        <v>0</v>
      </c>
      <c r="N307"/>
      <c r="O307"/>
      <c r="P307"/>
      <c r="Q307"/>
      <c r="R307"/>
      <c r="T307"/>
    </row>
    <row r="308" spans="1:20" x14ac:dyDescent="0.25">
      <c r="A308" s="3">
        <v>303</v>
      </c>
      <c r="B308" s="40">
        <f t="shared" si="20"/>
        <v>51898</v>
      </c>
      <c r="C308" s="41">
        <f>-'Loan-no Extra'!G312</f>
        <v>0</v>
      </c>
      <c r="D308" s="12">
        <f>-C308*(Summary!$B$12+Summary!$B$13)</f>
        <v>0</v>
      </c>
      <c r="E308" s="12">
        <f t="shared" si="17"/>
        <v>0</v>
      </c>
      <c r="F308" s="12">
        <f>-PV(Summary!$B$5/12,A308,0,E308,0)</f>
        <v>0</v>
      </c>
      <c r="G308" s="5"/>
      <c r="H308" s="12">
        <f>IF(A308&lt;=Summary!$B$9,'Investment Growth'!E311,0)</f>
        <v>0</v>
      </c>
      <c r="I308" s="12">
        <f>-(H308*Summary!$B$17*(Summary!$B$18+Summary!$B$19))</f>
        <v>0</v>
      </c>
      <c r="J308" s="12">
        <f t="shared" si="18"/>
        <v>0</v>
      </c>
      <c r="K308" s="12">
        <f>-PV(Summary!$B$5/12,A308,0,J308,0)</f>
        <v>0</v>
      </c>
      <c r="L308"/>
      <c r="M308" s="12">
        <f t="shared" si="19"/>
        <v>0</v>
      </c>
      <c r="N308"/>
      <c r="O308"/>
      <c r="P308"/>
      <c r="Q308"/>
      <c r="R308"/>
      <c r="T308"/>
    </row>
    <row r="309" spans="1:20" x14ac:dyDescent="0.25">
      <c r="A309" s="3">
        <v>304</v>
      </c>
      <c r="B309" s="40">
        <f t="shared" si="20"/>
        <v>51926</v>
      </c>
      <c r="C309" s="41">
        <f>-'Loan-no Extra'!G313</f>
        <v>0</v>
      </c>
      <c r="D309" s="12">
        <f>-C309*(Summary!$B$12+Summary!$B$13)</f>
        <v>0</v>
      </c>
      <c r="E309" s="12">
        <f t="shared" si="17"/>
        <v>0</v>
      </c>
      <c r="F309" s="12">
        <f>-PV(Summary!$B$5/12,A309,0,E309,0)</f>
        <v>0</v>
      </c>
      <c r="G309" s="5"/>
      <c r="H309" s="12">
        <f>IF(A309&lt;=Summary!$B$9,'Investment Growth'!E312,0)</f>
        <v>0</v>
      </c>
      <c r="I309" s="12">
        <f>-(H309*Summary!$B$17*(Summary!$B$18+Summary!$B$19))</f>
        <v>0</v>
      </c>
      <c r="J309" s="12">
        <f t="shared" si="18"/>
        <v>0</v>
      </c>
      <c r="K309" s="12">
        <f>-PV(Summary!$B$5/12,A309,0,J309,0)</f>
        <v>0</v>
      </c>
      <c r="L309"/>
      <c r="M309" s="12">
        <f t="shared" si="19"/>
        <v>0</v>
      </c>
      <c r="N309"/>
      <c r="O309"/>
      <c r="P309"/>
      <c r="Q309"/>
      <c r="R309"/>
      <c r="T309"/>
    </row>
    <row r="310" spans="1:20" x14ac:dyDescent="0.25">
      <c r="A310" s="3">
        <v>305</v>
      </c>
      <c r="B310" s="40">
        <f t="shared" si="20"/>
        <v>51957</v>
      </c>
      <c r="C310" s="41">
        <f>-'Loan-no Extra'!G314</f>
        <v>0</v>
      </c>
      <c r="D310" s="12">
        <f>-C310*(Summary!$B$12+Summary!$B$13)</f>
        <v>0</v>
      </c>
      <c r="E310" s="12">
        <f t="shared" si="17"/>
        <v>0</v>
      </c>
      <c r="F310" s="12">
        <f>-PV(Summary!$B$5/12,A310,0,E310,0)</f>
        <v>0</v>
      </c>
      <c r="G310" s="5"/>
      <c r="H310" s="12">
        <f>IF(A310&lt;=Summary!$B$9,'Investment Growth'!E313,0)</f>
        <v>0</v>
      </c>
      <c r="I310" s="12">
        <f>-(H310*Summary!$B$17*(Summary!$B$18+Summary!$B$19))</f>
        <v>0</v>
      </c>
      <c r="J310" s="12">
        <f t="shared" si="18"/>
        <v>0</v>
      </c>
      <c r="K310" s="12">
        <f>-PV(Summary!$B$5/12,A310,0,J310,0)</f>
        <v>0</v>
      </c>
      <c r="L310"/>
      <c r="M310" s="12">
        <f t="shared" si="19"/>
        <v>0</v>
      </c>
      <c r="N310"/>
      <c r="O310"/>
      <c r="P310"/>
      <c r="Q310"/>
      <c r="R310"/>
      <c r="T310"/>
    </row>
    <row r="311" spans="1:20" x14ac:dyDescent="0.25">
      <c r="A311" s="3">
        <v>306</v>
      </c>
      <c r="B311" s="40">
        <f t="shared" si="20"/>
        <v>51987</v>
      </c>
      <c r="C311" s="41">
        <f>-'Loan-no Extra'!G315</f>
        <v>0</v>
      </c>
      <c r="D311" s="12">
        <f>-C311*(Summary!$B$12+Summary!$B$13)</f>
        <v>0</v>
      </c>
      <c r="E311" s="12">
        <f t="shared" si="17"/>
        <v>0</v>
      </c>
      <c r="F311" s="12">
        <f>-PV(Summary!$B$5/12,A311,0,E311,0)</f>
        <v>0</v>
      </c>
      <c r="G311" s="5"/>
      <c r="H311" s="12">
        <f>IF(A311&lt;=Summary!$B$9,'Investment Growth'!E314,0)</f>
        <v>0</v>
      </c>
      <c r="I311" s="12">
        <f>-(H311*Summary!$B$17*(Summary!$B$18+Summary!$B$19))</f>
        <v>0</v>
      </c>
      <c r="J311" s="12">
        <f t="shared" si="18"/>
        <v>0</v>
      </c>
      <c r="K311" s="12">
        <f>-PV(Summary!$B$5/12,A311,0,J311,0)</f>
        <v>0</v>
      </c>
      <c r="L311"/>
      <c r="M311" s="12">
        <f t="shared" si="19"/>
        <v>0</v>
      </c>
      <c r="N311"/>
      <c r="O311"/>
      <c r="P311"/>
      <c r="Q311"/>
      <c r="R311"/>
      <c r="T311"/>
    </row>
    <row r="312" spans="1:20" x14ac:dyDescent="0.25">
      <c r="A312" s="3">
        <v>307</v>
      </c>
      <c r="B312" s="40">
        <f t="shared" si="20"/>
        <v>52018</v>
      </c>
      <c r="C312" s="41">
        <f>-'Loan-no Extra'!G316</f>
        <v>0</v>
      </c>
      <c r="D312" s="12">
        <f>-C312*(Summary!$B$12+Summary!$B$13)</f>
        <v>0</v>
      </c>
      <c r="E312" s="12">
        <f t="shared" si="17"/>
        <v>0</v>
      </c>
      <c r="F312" s="12">
        <f>-PV(Summary!$B$5/12,A312,0,E312,0)</f>
        <v>0</v>
      </c>
      <c r="G312" s="5"/>
      <c r="H312" s="12">
        <f>IF(A312&lt;=Summary!$B$9,'Investment Growth'!E315,0)</f>
        <v>0</v>
      </c>
      <c r="I312" s="12">
        <f>-(H312*Summary!$B$17*(Summary!$B$18+Summary!$B$19))</f>
        <v>0</v>
      </c>
      <c r="J312" s="12">
        <f t="shared" si="18"/>
        <v>0</v>
      </c>
      <c r="K312" s="12">
        <f>-PV(Summary!$B$5/12,A312,0,J312,0)</f>
        <v>0</v>
      </c>
      <c r="L312"/>
      <c r="M312" s="12">
        <f t="shared" si="19"/>
        <v>0</v>
      </c>
      <c r="N312"/>
      <c r="O312"/>
      <c r="P312"/>
      <c r="Q312"/>
      <c r="R312"/>
      <c r="T312"/>
    </row>
    <row r="313" spans="1:20" x14ac:dyDescent="0.25">
      <c r="A313" s="3">
        <v>308</v>
      </c>
      <c r="B313" s="40">
        <f t="shared" si="20"/>
        <v>52048</v>
      </c>
      <c r="C313" s="41">
        <f>-'Loan-no Extra'!G317</f>
        <v>0</v>
      </c>
      <c r="D313" s="12">
        <f>-C313*(Summary!$B$12+Summary!$B$13)</f>
        <v>0</v>
      </c>
      <c r="E313" s="12">
        <f t="shared" si="17"/>
        <v>0</v>
      </c>
      <c r="F313" s="12">
        <f>-PV(Summary!$B$5/12,A313,0,E313,0)</f>
        <v>0</v>
      </c>
      <c r="G313" s="5"/>
      <c r="H313" s="12">
        <f>IF(A313&lt;=Summary!$B$9,'Investment Growth'!E316,0)</f>
        <v>0</v>
      </c>
      <c r="I313" s="12">
        <f>-(H313*Summary!$B$17*(Summary!$B$18+Summary!$B$19))</f>
        <v>0</v>
      </c>
      <c r="J313" s="12">
        <f t="shared" si="18"/>
        <v>0</v>
      </c>
      <c r="K313" s="12">
        <f>-PV(Summary!$B$5/12,A313,0,J313,0)</f>
        <v>0</v>
      </c>
      <c r="L313"/>
      <c r="M313" s="12">
        <f t="shared" si="19"/>
        <v>0</v>
      </c>
      <c r="N313"/>
      <c r="O313"/>
      <c r="P313"/>
      <c r="Q313"/>
      <c r="R313"/>
      <c r="T313"/>
    </row>
    <row r="314" spans="1:20" x14ac:dyDescent="0.25">
      <c r="A314" s="3">
        <v>309</v>
      </c>
      <c r="B314" s="40">
        <f t="shared" si="20"/>
        <v>52079</v>
      </c>
      <c r="C314" s="41">
        <f>-'Loan-no Extra'!G318</f>
        <v>0</v>
      </c>
      <c r="D314" s="12">
        <f>-C314*(Summary!$B$12+Summary!$B$13)</f>
        <v>0</v>
      </c>
      <c r="E314" s="12">
        <f t="shared" si="17"/>
        <v>0</v>
      </c>
      <c r="F314" s="12">
        <f>-PV(Summary!$B$5/12,A314,0,E314,0)</f>
        <v>0</v>
      </c>
      <c r="G314" s="5"/>
      <c r="H314" s="12">
        <f>IF(A314&lt;=Summary!$B$9,'Investment Growth'!E317,0)</f>
        <v>0</v>
      </c>
      <c r="I314" s="12">
        <f>-(H314*Summary!$B$17*(Summary!$B$18+Summary!$B$19))</f>
        <v>0</v>
      </c>
      <c r="J314" s="12">
        <f t="shared" si="18"/>
        <v>0</v>
      </c>
      <c r="K314" s="12">
        <f>-PV(Summary!$B$5/12,A314,0,J314,0)</f>
        <v>0</v>
      </c>
      <c r="L314"/>
      <c r="M314" s="12">
        <f t="shared" si="19"/>
        <v>0</v>
      </c>
      <c r="N314"/>
      <c r="O314"/>
      <c r="P314"/>
      <c r="Q314"/>
      <c r="R314"/>
      <c r="T314"/>
    </row>
    <row r="315" spans="1:20" x14ac:dyDescent="0.25">
      <c r="A315" s="3">
        <v>310</v>
      </c>
      <c r="B315" s="40">
        <f t="shared" si="20"/>
        <v>52110</v>
      </c>
      <c r="C315" s="41">
        <f>-'Loan-no Extra'!G319</f>
        <v>0</v>
      </c>
      <c r="D315" s="12">
        <f>-C315*(Summary!$B$12+Summary!$B$13)</f>
        <v>0</v>
      </c>
      <c r="E315" s="12">
        <f t="shared" si="17"/>
        <v>0</v>
      </c>
      <c r="F315" s="12">
        <f>-PV(Summary!$B$5/12,A315,0,E315,0)</f>
        <v>0</v>
      </c>
      <c r="G315" s="5"/>
      <c r="H315" s="12">
        <f>IF(A315&lt;=Summary!$B$9,'Investment Growth'!E318,0)</f>
        <v>0</v>
      </c>
      <c r="I315" s="12">
        <f>-(H315*Summary!$B$17*(Summary!$B$18+Summary!$B$19))</f>
        <v>0</v>
      </c>
      <c r="J315" s="12">
        <f t="shared" si="18"/>
        <v>0</v>
      </c>
      <c r="K315" s="12">
        <f>-PV(Summary!$B$5/12,A315,0,J315,0)</f>
        <v>0</v>
      </c>
      <c r="L315"/>
      <c r="M315" s="12">
        <f t="shared" si="19"/>
        <v>0</v>
      </c>
      <c r="N315"/>
      <c r="O315"/>
      <c r="P315"/>
      <c r="Q315"/>
      <c r="R315"/>
      <c r="T315"/>
    </row>
    <row r="316" spans="1:20" x14ac:dyDescent="0.25">
      <c r="A316" s="3">
        <v>311</v>
      </c>
      <c r="B316" s="40">
        <f t="shared" si="20"/>
        <v>52140</v>
      </c>
      <c r="C316" s="41">
        <f>-'Loan-no Extra'!G320</f>
        <v>0</v>
      </c>
      <c r="D316" s="12">
        <f>-C316*(Summary!$B$12+Summary!$B$13)</f>
        <v>0</v>
      </c>
      <c r="E316" s="12">
        <f t="shared" si="17"/>
        <v>0</v>
      </c>
      <c r="F316" s="12">
        <f>-PV(Summary!$B$5/12,A316,0,E316,0)</f>
        <v>0</v>
      </c>
      <c r="G316" s="5"/>
      <c r="H316" s="12">
        <f>IF(A316&lt;=Summary!$B$9,'Investment Growth'!E319,0)</f>
        <v>0</v>
      </c>
      <c r="I316" s="12">
        <f>-(H316*Summary!$B$17*(Summary!$B$18+Summary!$B$19))</f>
        <v>0</v>
      </c>
      <c r="J316" s="12">
        <f t="shared" si="18"/>
        <v>0</v>
      </c>
      <c r="K316" s="12">
        <f>-PV(Summary!$B$5/12,A316,0,J316,0)</f>
        <v>0</v>
      </c>
      <c r="L316"/>
      <c r="M316" s="12">
        <f t="shared" si="19"/>
        <v>0</v>
      </c>
      <c r="N316"/>
      <c r="O316"/>
      <c r="P316"/>
      <c r="Q316"/>
      <c r="R316"/>
      <c r="T316"/>
    </row>
    <row r="317" spans="1:20" x14ac:dyDescent="0.25">
      <c r="A317" s="3">
        <v>312</v>
      </c>
      <c r="B317" s="40">
        <f t="shared" si="20"/>
        <v>52171</v>
      </c>
      <c r="C317" s="41">
        <f>-'Loan-no Extra'!G321</f>
        <v>0</v>
      </c>
      <c r="D317" s="12">
        <f>-C317*(Summary!$B$12+Summary!$B$13)</f>
        <v>0</v>
      </c>
      <c r="E317" s="12">
        <f t="shared" si="17"/>
        <v>0</v>
      </c>
      <c r="F317" s="12">
        <f>-PV(Summary!$B$5/12,A317,0,E317,0)</f>
        <v>0</v>
      </c>
      <c r="G317" s="5"/>
      <c r="H317" s="12">
        <f>IF(A317&lt;=Summary!$B$9,'Investment Growth'!E320,0)</f>
        <v>0</v>
      </c>
      <c r="I317" s="12">
        <f>-(H317*Summary!$B$17*(Summary!$B$18+Summary!$B$19))</f>
        <v>0</v>
      </c>
      <c r="J317" s="12">
        <f t="shared" si="18"/>
        <v>0</v>
      </c>
      <c r="K317" s="12">
        <f>-PV(Summary!$B$5/12,A317,0,J317,0)</f>
        <v>0</v>
      </c>
      <c r="L317"/>
      <c r="M317" s="12">
        <f t="shared" si="19"/>
        <v>0</v>
      </c>
      <c r="N317"/>
      <c r="O317"/>
      <c r="P317"/>
      <c r="Q317"/>
      <c r="R317"/>
      <c r="T317"/>
    </row>
    <row r="318" spans="1:20" x14ac:dyDescent="0.25">
      <c r="A318" s="3">
        <v>313</v>
      </c>
      <c r="B318" s="40">
        <f t="shared" si="20"/>
        <v>52201</v>
      </c>
      <c r="C318" s="41">
        <f>-'Loan-no Extra'!G322</f>
        <v>0</v>
      </c>
      <c r="D318" s="12">
        <f>-C318*(Summary!$B$12+Summary!$B$13)</f>
        <v>0</v>
      </c>
      <c r="E318" s="12">
        <f t="shared" si="17"/>
        <v>0</v>
      </c>
      <c r="F318" s="12">
        <f>-PV(Summary!$B$5/12,A318,0,E318,0)</f>
        <v>0</v>
      </c>
      <c r="G318" s="5"/>
      <c r="H318" s="12">
        <f>IF(A318&lt;=Summary!$B$9,'Investment Growth'!E321,0)</f>
        <v>0</v>
      </c>
      <c r="I318" s="12">
        <f>-(H318*Summary!$B$17*(Summary!$B$18+Summary!$B$19))</f>
        <v>0</v>
      </c>
      <c r="J318" s="12">
        <f t="shared" si="18"/>
        <v>0</v>
      </c>
      <c r="K318" s="12">
        <f>-PV(Summary!$B$5/12,A318,0,J318,0)</f>
        <v>0</v>
      </c>
      <c r="L318"/>
      <c r="M318" s="12">
        <f t="shared" si="19"/>
        <v>0</v>
      </c>
      <c r="N318"/>
      <c r="O318"/>
      <c r="P318"/>
      <c r="Q318"/>
      <c r="R318"/>
      <c r="T318"/>
    </row>
    <row r="319" spans="1:20" x14ac:dyDescent="0.25">
      <c r="A319" s="3">
        <v>314</v>
      </c>
      <c r="B319" s="40">
        <f t="shared" si="20"/>
        <v>52232</v>
      </c>
      <c r="C319" s="41">
        <f>-'Loan-no Extra'!G323</f>
        <v>0</v>
      </c>
      <c r="D319" s="12">
        <f>-C319*(Summary!$B$12+Summary!$B$13)</f>
        <v>0</v>
      </c>
      <c r="E319" s="12">
        <f t="shared" si="17"/>
        <v>0</v>
      </c>
      <c r="F319" s="12">
        <f>-PV(Summary!$B$5/12,A319,0,E319,0)</f>
        <v>0</v>
      </c>
      <c r="G319" s="5"/>
      <c r="H319" s="12">
        <f>IF(A319&lt;=Summary!$B$9,'Investment Growth'!E322,0)</f>
        <v>0</v>
      </c>
      <c r="I319" s="12">
        <f>-(H319*Summary!$B$17*(Summary!$B$18+Summary!$B$19))</f>
        <v>0</v>
      </c>
      <c r="J319" s="12">
        <f t="shared" si="18"/>
        <v>0</v>
      </c>
      <c r="K319" s="12">
        <f>-PV(Summary!$B$5/12,A319,0,J319,0)</f>
        <v>0</v>
      </c>
      <c r="L319"/>
      <c r="M319" s="12">
        <f t="shared" si="19"/>
        <v>0</v>
      </c>
      <c r="N319"/>
      <c r="O319"/>
      <c r="P319"/>
      <c r="Q319"/>
      <c r="R319"/>
      <c r="T319"/>
    </row>
    <row r="320" spans="1:20" x14ac:dyDescent="0.25">
      <c r="A320" s="3">
        <v>315</v>
      </c>
      <c r="B320" s="40">
        <f t="shared" si="20"/>
        <v>52263</v>
      </c>
      <c r="C320" s="41">
        <f>-'Loan-no Extra'!G324</f>
        <v>0</v>
      </c>
      <c r="D320" s="12">
        <f>-C320*(Summary!$B$12+Summary!$B$13)</f>
        <v>0</v>
      </c>
      <c r="E320" s="12">
        <f t="shared" si="17"/>
        <v>0</v>
      </c>
      <c r="F320" s="12">
        <f>-PV(Summary!$B$5/12,A320,0,E320,0)</f>
        <v>0</v>
      </c>
      <c r="G320" s="5"/>
      <c r="H320" s="12">
        <f>IF(A320&lt;=Summary!$B$9,'Investment Growth'!E323,0)</f>
        <v>0</v>
      </c>
      <c r="I320" s="12">
        <f>-(H320*Summary!$B$17*(Summary!$B$18+Summary!$B$19))</f>
        <v>0</v>
      </c>
      <c r="J320" s="12">
        <f t="shared" si="18"/>
        <v>0</v>
      </c>
      <c r="K320" s="12">
        <f>-PV(Summary!$B$5/12,A320,0,J320,0)</f>
        <v>0</v>
      </c>
      <c r="L320"/>
      <c r="M320" s="12">
        <f t="shared" si="19"/>
        <v>0</v>
      </c>
      <c r="N320"/>
      <c r="O320"/>
      <c r="P320"/>
      <c r="Q320"/>
      <c r="R320"/>
      <c r="T320"/>
    </row>
    <row r="321" spans="1:20" x14ac:dyDescent="0.25">
      <c r="A321" s="3">
        <v>316</v>
      </c>
      <c r="B321" s="40">
        <f t="shared" si="20"/>
        <v>52291</v>
      </c>
      <c r="C321" s="41">
        <f>-'Loan-no Extra'!G325</f>
        <v>0</v>
      </c>
      <c r="D321" s="12">
        <f>-C321*(Summary!$B$12+Summary!$B$13)</f>
        <v>0</v>
      </c>
      <c r="E321" s="12">
        <f t="shared" si="17"/>
        <v>0</v>
      </c>
      <c r="F321" s="12">
        <f>-PV(Summary!$B$5/12,A321,0,E321,0)</f>
        <v>0</v>
      </c>
      <c r="G321" s="5"/>
      <c r="H321" s="12">
        <f>IF(A321&lt;=Summary!$B$9,'Investment Growth'!E324,0)</f>
        <v>0</v>
      </c>
      <c r="I321" s="12">
        <f>-(H321*Summary!$B$17*(Summary!$B$18+Summary!$B$19))</f>
        <v>0</v>
      </c>
      <c r="J321" s="12">
        <f t="shared" si="18"/>
        <v>0</v>
      </c>
      <c r="K321" s="12">
        <f>-PV(Summary!$B$5/12,A321,0,J321,0)</f>
        <v>0</v>
      </c>
      <c r="L321"/>
      <c r="M321" s="12">
        <f t="shared" si="19"/>
        <v>0</v>
      </c>
      <c r="N321"/>
      <c r="O321"/>
      <c r="P321"/>
      <c r="Q321"/>
      <c r="R321"/>
      <c r="T321"/>
    </row>
    <row r="322" spans="1:20" x14ac:dyDescent="0.25">
      <c r="A322" s="3">
        <v>317</v>
      </c>
      <c r="B322" s="40">
        <f t="shared" si="20"/>
        <v>52322</v>
      </c>
      <c r="C322" s="41">
        <f>-'Loan-no Extra'!G326</f>
        <v>0</v>
      </c>
      <c r="D322" s="12">
        <f>-C322*(Summary!$B$12+Summary!$B$13)</f>
        <v>0</v>
      </c>
      <c r="E322" s="12">
        <f t="shared" si="17"/>
        <v>0</v>
      </c>
      <c r="F322" s="12">
        <f>-PV(Summary!$B$5/12,A322,0,E322,0)</f>
        <v>0</v>
      </c>
      <c r="G322" s="5"/>
      <c r="H322" s="12">
        <f>IF(A322&lt;=Summary!$B$9,'Investment Growth'!E325,0)</f>
        <v>0</v>
      </c>
      <c r="I322" s="12">
        <f>-(H322*Summary!$B$17*(Summary!$B$18+Summary!$B$19))</f>
        <v>0</v>
      </c>
      <c r="J322" s="12">
        <f t="shared" si="18"/>
        <v>0</v>
      </c>
      <c r="K322" s="12">
        <f>-PV(Summary!$B$5/12,A322,0,J322,0)</f>
        <v>0</v>
      </c>
      <c r="L322"/>
      <c r="M322" s="12">
        <f t="shared" si="19"/>
        <v>0</v>
      </c>
      <c r="N322"/>
      <c r="O322"/>
      <c r="P322"/>
      <c r="Q322"/>
      <c r="R322"/>
      <c r="T322"/>
    </row>
    <row r="323" spans="1:20" x14ac:dyDescent="0.25">
      <c r="A323" s="3">
        <v>318</v>
      </c>
      <c r="B323" s="40">
        <f t="shared" si="20"/>
        <v>52352</v>
      </c>
      <c r="C323" s="41">
        <f>-'Loan-no Extra'!G327</f>
        <v>0</v>
      </c>
      <c r="D323" s="12">
        <f>-C323*(Summary!$B$12+Summary!$B$13)</f>
        <v>0</v>
      </c>
      <c r="E323" s="12">
        <f t="shared" si="17"/>
        <v>0</v>
      </c>
      <c r="F323" s="12">
        <f>-PV(Summary!$B$5/12,A323,0,E323,0)</f>
        <v>0</v>
      </c>
      <c r="G323" s="5"/>
      <c r="H323" s="12">
        <f>IF(A323&lt;=Summary!$B$9,'Investment Growth'!E326,0)</f>
        <v>0</v>
      </c>
      <c r="I323" s="12">
        <f>-(H323*Summary!$B$17*(Summary!$B$18+Summary!$B$19))</f>
        <v>0</v>
      </c>
      <c r="J323" s="12">
        <f t="shared" si="18"/>
        <v>0</v>
      </c>
      <c r="K323" s="12">
        <f>-PV(Summary!$B$5/12,A323,0,J323,0)</f>
        <v>0</v>
      </c>
      <c r="L323"/>
      <c r="M323" s="12">
        <f t="shared" si="19"/>
        <v>0</v>
      </c>
      <c r="N323"/>
      <c r="O323"/>
      <c r="P323"/>
      <c r="Q323"/>
      <c r="R323"/>
      <c r="T323"/>
    </row>
    <row r="324" spans="1:20" x14ac:dyDescent="0.25">
      <c r="A324" s="3">
        <v>319</v>
      </c>
      <c r="B324" s="40">
        <f t="shared" si="20"/>
        <v>52383</v>
      </c>
      <c r="C324" s="41">
        <f>-'Loan-no Extra'!G328</f>
        <v>0</v>
      </c>
      <c r="D324" s="12">
        <f>-C324*(Summary!$B$12+Summary!$B$13)</f>
        <v>0</v>
      </c>
      <c r="E324" s="12">
        <f t="shared" si="17"/>
        <v>0</v>
      </c>
      <c r="F324" s="12">
        <f>-PV(Summary!$B$5/12,A324,0,E324,0)</f>
        <v>0</v>
      </c>
      <c r="G324" s="5"/>
      <c r="H324" s="12">
        <f>IF(A324&lt;=Summary!$B$9,'Investment Growth'!E327,0)</f>
        <v>0</v>
      </c>
      <c r="I324" s="12">
        <f>-(H324*Summary!$B$17*(Summary!$B$18+Summary!$B$19))</f>
        <v>0</v>
      </c>
      <c r="J324" s="12">
        <f t="shared" si="18"/>
        <v>0</v>
      </c>
      <c r="K324" s="12">
        <f>-PV(Summary!$B$5/12,A324,0,J324,0)</f>
        <v>0</v>
      </c>
      <c r="L324"/>
      <c r="M324" s="12">
        <f t="shared" si="19"/>
        <v>0</v>
      </c>
      <c r="N324"/>
      <c r="O324"/>
      <c r="P324"/>
      <c r="Q324"/>
      <c r="R324"/>
      <c r="T324"/>
    </row>
    <row r="325" spans="1:20" x14ac:dyDescent="0.25">
      <c r="A325" s="3">
        <v>320</v>
      </c>
      <c r="B325" s="40">
        <f t="shared" si="20"/>
        <v>52413</v>
      </c>
      <c r="C325" s="41">
        <f>-'Loan-no Extra'!G329</f>
        <v>0</v>
      </c>
      <c r="D325" s="12">
        <f>-C325*(Summary!$B$12+Summary!$B$13)</f>
        <v>0</v>
      </c>
      <c r="E325" s="12">
        <f t="shared" si="17"/>
        <v>0</v>
      </c>
      <c r="F325" s="12">
        <f>-PV(Summary!$B$5/12,A325,0,E325,0)</f>
        <v>0</v>
      </c>
      <c r="G325" s="5"/>
      <c r="H325" s="12">
        <f>IF(A325&lt;=Summary!$B$9,'Investment Growth'!E328,0)</f>
        <v>0</v>
      </c>
      <c r="I325" s="12">
        <f>-(H325*Summary!$B$17*(Summary!$B$18+Summary!$B$19))</f>
        <v>0</v>
      </c>
      <c r="J325" s="12">
        <f t="shared" si="18"/>
        <v>0</v>
      </c>
      <c r="K325" s="12">
        <f>-PV(Summary!$B$5/12,A325,0,J325,0)</f>
        <v>0</v>
      </c>
      <c r="L325"/>
      <c r="M325" s="12">
        <f t="shared" si="19"/>
        <v>0</v>
      </c>
      <c r="N325"/>
      <c r="O325"/>
      <c r="P325"/>
      <c r="Q325"/>
      <c r="R325"/>
      <c r="T325"/>
    </row>
    <row r="326" spans="1:20" x14ac:dyDescent="0.25">
      <c r="A326" s="3">
        <v>321</v>
      </c>
      <c r="B326" s="40">
        <f t="shared" si="20"/>
        <v>52444</v>
      </c>
      <c r="C326" s="41">
        <f>-'Loan-no Extra'!G330</f>
        <v>0</v>
      </c>
      <c r="D326" s="12">
        <f>-C326*(Summary!$B$12+Summary!$B$13)</f>
        <v>0</v>
      </c>
      <c r="E326" s="12">
        <f t="shared" si="17"/>
        <v>0</v>
      </c>
      <c r="F326" s="12">
        <f>-PV(Summary!$B$5/12,A326,0,E326,0)</f>
        <v>0</v>
      </c>
      <c r="G326" s="5"/>
      <c r="H326" s="12">
        <f>IF(A326&lt;=Summary!$B$9,'Investment Growth'!E329,0)</f>
        <v>0</v>
      </c>
      <c r="I326" s="12">
        <f>-(H326*Summary!$B$17*(Summary!$B$18+Summary!$B$19))</f>
        <v>0</v>
      </c>
      <c r="J326" s="12">
        <f t="shared" si="18"/>
        <v>0</v>
      </c>
      <c r="K326" s="12">
        <f>-PV(Summary!$B$5/12,A326,0,J326,0)</f>
        <v>0</v>
      </c>
      <c r="L326"/>
      <c r="M326" s="12">
        <f t="shared" si="19"/>
        <v>0</v>
      </c>
      <c r="N326"/>
      <c r="O326"/>
      <c r="P326"/>
      <c r="Q326"/>
      <c r="R326"/>
      <c r="T326"/>
    </row>
    <row r="327" spans="1:20" x14ac:dyDescent="0.25">
      <c r="A327" s="3">
        <v>322</v>
      </c>
      <c r="B327" s="40">
        <f t="shared" si="20"/>
        <v>52475</v>
      </c>
      <c r="C327" s="41">
        <f>-'Loan-no Extra'!G331</f>
        <v>0</v>
      </c>
      <c r="D327" s="12">
        <f>-C327*(Summary!$B$12+Summary!$B$13)</f>
        <v>0</v>
      </c>
      <c r="E327" s="12">
        <f t="shared" ref="E327:E365" si="21">SUM(C327:D327)</f>
        <v>0</v>
      </c>
      <c r="F327" s="12">
        <f>-PV(Summary!$B$5/12,A327,0,E327,0)</f>
        <v>0</v>
      </c>
      <c r="G327" s="5"/>
      <c r="H327" s="12">
        <f>IF(A327&lt;=Summary!$B$9,'Investment Growth'!E330,0)</f>
        <v>0</v>
      </c>
      <c r="I327" s="12">
        <f>-(H327*Summary!$B$17*(Summary!$B$18+Summary!$B$19))</f>
        <v>0</v>
      </c>
      <c r="J327" s="12">
        <f t="shared" ref="J327:J365" si="22">SUM(H327:I327)</f>
        <v>0</v>
      </c>
      <c r="K327" s="12">
        <f>-PV(Summary!$B$5/12,A327,0,J327,0)</f>
        <v>0</v>
      </c>
      <c r="L327"/>
      <c r="M327" s="12">
        <f t="shared" ref="M327:M365" si="23">F327+K327</f>
        <v>0</v>
      </c>
      <c r="N327"/>
      <c r="O327"/>
      <c r="P327"/>
      <c r="Q327"/>
      <c r="R327"/>
      <c r="T327"/>
    </row>
    <row r="328" spans="1:20" x14ac:dyDescent="0.25">
      <c r="A328" s="3">
        <v>323</v>
      </c>
      <c r="B328" s="40">
        <f t="shared" ref="B328:B365" si="24">EDATE(B327,1)</f>
        <v>52505</v>
      </c>
      <c r="C328" s="41">
        <f>-'Loan-no Extra'!G332</f>
        <v>0</v>
      </c>
      <c r="D328" s="12">
        <f>-C328*(Summary!$B$12+Summary!$B$13)</f>
        <v>0</v>
      </c>
      <c r="E328" s="12">
        <f t="shared" si="21"/>
        <v>0</v>
      </c>
      <c r="F328" s="12">
        <f>-PV(Summary!$B$5/12,A328,0,E328,0)</f>
        <v>0</v>
      </c>
      <c r="G328" s="5"/>
      <c r="H328" s="12">
        <f>IF(A328&lt;=Summary!$B$9,'Investment Growth'!E331,0)</f>
        <v>0</v>
      </c>
      <c r="I328" s="12">
        <f>-(H328*Summary!$B$17*(Summary!$B$18+Summary!$B$19))</f>
        <v>0</v>
      </c>
      <c r="J328" s="12">
        <f t="shared" si="22"/>
        <v>0</v>
      </c>
      <c r="K328" s="12">
        <f>-PV(Summary!$B$5/12,A328,0,J328,0)</f>
        <v>0</v>
      </c>
      <c r="L328"/>
      <c r="M328" s="12">
        <f t="shared" si="23"/>
        <v>0</v>
      </c>
      <c r="N328"/>
      <c r="O328"/>
      <c r="P328"/>
      <c r="Q328"/>
      <c r="R328"/>
      <c r="T328"/>
    </row>
    <row r="329" spans="1:20" x14ac:dyDescent="0.25">
      <c r="A329" s="3">
        <v>324</v>
      </c>
      <c r="B329" s="40">
        <f t="shared" si="24"/>
        <v>52536</v>
      </c>
      <c r="C329" s="41">
        <f>-'Loan-no Extra'!G333</f>
        <v>0</v>
      </c>
      <c r="D329" s="12">
        <f>-C329*(Summary!$B$12+Summary!$B$13)</f>
        <v>0</v>
      </c>
      <c r="E329" s="12">
        <f t="shared" si="21"/>
        <v>0</v>
      </c>
      <c r="F329" s="12">
        <f>-PV(Summary!$B$5/12,A329,0,E329,0)</f>
        <v>0</v>
      </c>
      <c r="G329" s="5"/>
      <c r="H329" s="12">
        <f>IF(A329&lt;=Summary!$B$9,'Investment Growth'!E332,0)</f>
        <v>0</v>
      </c>
      <c r="I329" s="12">
        <f>-(H329*Summary!$B$17*(Summary!$B$18+Summary!$B$19))</f>
        <v>0</v>
      </c>
      <c r="J329" s="12">
        <f t="shared" si="22"/>
        <v>0</v>
      </c>
      <c r="K329" s="12">
        <f>-PV(Summary!$B$5/12,A329,0,J329,0)</f>
        <v>0</v>
      </c>
      <c r="L329"/>
      <c r="M329" s="12">
        <f t="shared" si="23"/>
        <v>0</v>
      </c>
      <c r="N329"/>
      <c r="O329"/>
      <c r="P329"/>
      <c r="Q329"/>
      <c r="R329"/>
      <c r="T329"/>
    </row>
    <row r="330" spans="1:20" x14ac:dyDescent="0.25">
      <c r="A330" s="3">
        <v>325</v>
      </c>
      <c r="B330" s="40">
        <f t="shared" si="24"/>
        <v>52566</v>
      </c>
      <c r="C330" s="41">
        <f>-'Loan-no Extra'!G334</f>
        <v>0</v>
      </c>
      <c r="D330" s="12">
        <f>-C330*(Summary!$B$12+Summary!$B$13)</f>
        <v>0</v>
      </c>
      <c r="E330" s="12">
        <f t="shared" si="21"/>
        <v>0</v>
      </c>
      <c r="F330" s="12">
        <f>-PV(Summary!$B$5/12,A330,0,E330,0)</f>
        <v>0</v>
      </c>
      <c r="G330" s="5"/>
      <c r="H330" s="12">
        <f>IF(A330&lt;=Summary!$B$9,'Investment Growth'!E333,0)</f>
        <v>0</v>
      </c>
      <c r="I330" s="12">
        <f>-(H330*Summary!$B$17*(Summary!$B$18+Summary!$B$19))</f>
        <v>0</v>
      </c>
      <c r="J330" s="12">
        <f t="shared" si="22"/>
        <v>0</v>
      </c>
      <c r="K330" s="12">
        <f>-PV(Summary!$B$5/12,A330,0,J330,0)</f>
        <v>0</v>
      </c>
      <c r="L330"/>
      <c r="M330" s="12">
        <f t="shared" si="23"/>
        <v>0</v>
      </c>
      <c r="N330"/>
      <c r="O330"/>
      <c r="P330"/>
      <c r="Q330"/>
      <c r="R330"/>
      <c r="T330"/>
    </row>
    <row r="331" spans="1:20" x14ac:dyDescent="0.25">
      <c r="A331" s="3">
        <v>326</v>
      </c>
      <c r="B331" s="40">
        <f t="shared" si="24"/>
        <v>52597</v>
      </c>
      <c r="C331" s="41">
        <f>-'Loan-no Extra'!G335</f>
        <v>0</v>
      </c>
      <c r="D331" s="12">
        <f>-C331*(Summary!$B$12+Summary!$B$13)</f>
        <v>0</v>
      </c>
      <c r="E331" s="12">
        <f t="shared" si="21"/>
        <v>0</v>
      </c>
      <c r="F331" s="12">
        <f>-PV(Summary!$B$5/12,A331,0,E331,0)</f>
        <v>0</v>
      </c>
      <c r="G331" s="5"/>
      <c r="H331" s="12">
        <f>IF(A331&lt;=Summary!$B$9,'Investment Growth'!E334,0)</f>
        <v>0</v>
      </c>
      <c r="I331" s="12">
        <f>-(H331*Summary!$B$17*(Summary!$B$18+Summary!$B$19))</f>
        <v>0</v>
      </c>
      <c r="J331" s="12">
        <f t="shared" si="22"/>
        <v>0</v>
      </c>
      <c r="K331" s="12">
        <f>-PV(Summary!$B$5/12,A331,0,J331,0)</f>
        <v>0</v>
      </c>
      <c r="L331"/>
      <c r="M331" s="12">
        <f t="shared" si="23"/>
        <v>0</v>
      </c>
      <c r="N331"/>
      <c r="O331"/>
      <c r="P331"/>
      <c r="Q331"/>
      <c r="R331"/>
      <c r="T331"/>
    </row>
    <row r="332" spans="1:20" x14ac:dyDescent="0.25">
      <c r="A332" s="3">
        <v>327</v>
      </c>
      <c r="B332" s="40">
        <f t="shared" si="24"/>
        <v>52628</v>
      </c>
      <c r="C332" s="41">
        <f>-'Loan-no Extra'!G336</f>
        <v>0</v>
      </c>
      <c r="D332" s="12">
        <f>-C332*(Summary!$B$12+Summary!$B$13)</f>
        <v>0</v>
      </c>
      <c r="E332" s="12">
        <f t="shared" si="21"/>
        <v>0</v>
      </c>
      <c r="F332" s="12">
        <f>-PV(Summary!$B$5/12,A332,0,E332,0)</f>
        <v>0</v>
      </c>
      <c r="G332" s="5"/>
      <c r="H332" s="12">
        <f>IF(A332&lt;=Summary!$B$9,'Investment Growth'!E335,0)</f>
        <v>0</v>
      </c>
      <c r="I332" s="12">
        <f>-(H332*Summary!$B$17*(Summary!$B$18+Summary!$B$19))</f>
        <v>0</v>
      </c>
      <c r="J332" s="12">
        <f t="shared" si="22"/>
        <v>0</v>
      </c>
      <c r="K332" s="12">
        <f>-PV(Summary!$B$5/12,A332,0,J332,0)</f>
        <v>0</v>
      </c>
      <c r="L332"/>
      <c r="M332" s="12">
        <f t="shared" si="23"/>
        <v>0</v>
      </c>
      <c r="N332"/>
      <c r="O332"/>
      <c r="P332"/>
      <c r="Q332"/>
      <c r="R332"/>
      <c r="T332"/>
    </row>
    <row r="333" spans="1:20" x14ac:dyDescent="0.25">
      <c r="A333" s="3">
        <v>328</v>
      </c>
      <c r="B333" s="40">
        <f t="shared" si="24"/>
        <v>52657</v>
      </c>
      <c r="C333" s="41">
        <f>-'Loan-no Extra'!G337</f>
        <v>0</v>
      </c>
      <c r="D333" s="12">
        <f>-C333*(Summary!$B$12+Summary!$B$13)</f>
        <v>0</v>
      </c>
      <c r="E333" s="12">
        <f t="shared" si="21"/>
        <v>0</v>
      </c>
      <c r="F333" s="12">
        <f>-PV(Summary!$B$5/12,A333,0,E333,0)</f>
        <v>0</v>
      </c>
      <c r="G333" s="5"/>
      <c r="H333" s="12">
        <f>IF(A333&lt;=Summary!$B$9,'Investment Growth'!E336,0)</f>
        <v>0</v>
      </c>
      <c r="I333" s="12">
        <f>-(H333*Summary!$B$17*(Summary!$B$18+Summary!$B$19))</f>
        <v>0</v>
      </c>
      <c r="J333" s="12">
        <f t="shared" si="22"/>
        <v>0</v>
      </c>
      <c r="K333" s="12">
        <f>-PV(Summary!$B$5/12,A333,0,J333,0)</f>
        <v>0</v>
      </c>
      <c r="L333"/>
      <c r="M333" s="12">
        <f t="shared" si="23"/>
        <v>0</v>
      </c>
      <c r="N333"/>
      <c r="O333"/>
      <c r="P333"/>
      <c r="Q333"/>
      <c r="R333"/>
      <c r="T333"/>
    </row>
    <row r="334" spans="1:20" x14ac:dyDescent="0.25">
      <c r="A334" s="3">
        <v>329</v>
      </c>
      <c r="B334" s="40">
        <f t="shared" si="24"/>
        <v>52688</v>
      </c>
      <c r="C334" s="41">
        <f>-'Loan-no Extra'!G338</f>
        <v>0</v>
      </c>
      <c r="D334" s="12">
        <f>-C334*(Summary!$B$12+Summary!$B$13)</f>
        <v>0</v>
      </c>
      <c r="E334" s="12">
        <f t="shared" si="21"/>
        <v>0</v>
      </c>
      <c r="F334" s="12">
        <f>-PV(Summary!$B$5/12,A334,0,E334,0)</f>
        <v>0</v>
      </c>
      <c r="G334" s="5"/>
      <c r="H334" s="12">
        <f>IF(A334&lt;=Summary!$B$9,'Investment Growth'!E337,0)</f>
        <v>0</v>
      </c>
      <c r="I334" s="12">
        <f>-(H334*Summary!$B$17*(Summary!$B$18+Summary!$B$19))</f>
        <v>0</v>
      </c>
      <c r="J334" s="12">
        <f t="shared" si="22"/>
        <v>0</v>
      </c>
      <c r="K334" s="12">
        <f>-PV(Summary!$B$5/12,A334,0,J334,0)</f>
        <v>0</v>
      </c>
      <c r="L334"/>
      <c r="M334" s="12">
        <f t="shared" si="23"/>
        <v>0</v>
      </c>
      <c r="N334"/>
      <c r="O334"/>
      <c r="P334"/>
      <c r="Q334"/>
      <c r="R334"/>
      <c r="T334"/>
    </row>
    <row r="335" spans="1:20" x14ac:dyDescent="0.25">
      <c r="A335" s="3">
        <v>330</v>
      </c>
      <c r="B335" s="40">
        <f t="shared" si="24"/>
        <v>52718</v>
      </c>
      <c r="C335" s="41">
        <f>-'Loan-no Extra'!G339</f>
        <v>0</v>
      </c>
      <c r="D335" s="12">
        <f>-C335*(Summary!$B$12+Summary!$B$13)</f>
        <v>0</v>
      </c>
      <c r="E335" s="12">
        <f t="shared" si="21"/>
        <v>0</v>
      </c>
      <c r="F335" s="12">
        <f>-PV(Summary!$B$5/12,A335,0,E335,0)</f>
        <v>0</v>
      </c>
      <c r="G335" s="5"/>
      <c r="H335" s="12">
        <f>IF(A335&lt;=Summary!$B$9,'Investment Growth'!E338,0)</f>
        <v>0</v>
      </c>
      <c r="I335" s="12">
        <f>-(H335*Summary!$B$17*(Summary!$B$18+Summary!$B$19))</f>
        <v>0</v>
      </c>
      <c r="J335" s="12">
        <f t="shared" si="22"/>
        <v>0</v>
      </c>
      <c r="K335" s="12">
        <f>-PV(Summary!$B$5/12,A335,0,J335,0)</f>
        <v>0</v>
      </c>
      <c r="L335"/>
      <c r="M335" s="12">
        <f t="shared" si="23"/>
        <v>0</v>
      </c>
      <c r="N335"/>
      <c r="O335"/>
      <c r="P335"/>
      <c r="Q335"/>
      <c r="R335"/>
      <c r="T335"/>
    </row>
    <row r="336" spans="1:20" x14ac:dyDescent="0.25">
      <c r="A336" s="3">
        <v>331</v>
      </c>
      <c r="B336" s="40">
        <f t="shared" si="24"/>
        <v>52749</v>
      </c>
      <c r="C336" s="41">
        <f>-'Loan-no Extra'!G340</f>
        <v>0</v>
      </c>
      <c r="D336" s="12">
        <f>-C336*(Summary!$B$12+Summary!$B$13)</f>
        <v>0</v>
      </c>
      <c r="E336" s="12">
        <f t="shared" si="21"/>
        <v>0</v>
      </c>
      <c r="F336" s="12">
        <f>-PV(Summary!$B$5/12,A336,0,E336,0)</f>
        <v>0</v>
      </c>
      <c r="G336" s="5"/>
      <c r="H336" s="12">
        <f>IF(A336&lt;=Summary!$B$9,'Investment Growth'!E339,0)</f>
        <v>0</v>
      </c>
      <c r="I336" s="12">
        <f>-(H336*Summary!$B$17*(Summary!$B$18+Summary!$B$19))</f>
        <v>0</v>
      </c>
      <c r="J336" s="12">
        <f t="shared" si="22"/>
        <v>0</v>
      </c>
      <c r="K336" s="12">
        <f>-PV(Summary!$B$5/12,A336,0,J336,0)</f>
        <v>0</v>
      </c>
      <c r="L336"/>
      <c r="M336" s="12">
        <f t="shared" si="23"/>
        <v>0</v>
      </c>
      <c r="N336"/>
      <c r="O336"/>
      <c r="P336"/>
      <c r="Q336"/>
      <c r="R336"/>
      <c r="T336"/>
    </row>
    <row r="337" spans="1:20" x14ac:dyDescent="0.25">
      <c r="A337" s="3">
        <v>332</v>
      </c>
      <c r="B337" s="40">
        <f t="shared" si="24"/>
        <v>52779</v>
      </c>
      <c r="C337" s="41">
        <f>-'Loan-no Extra'!G341</f>
        <v>0</v>
      </c>
      <c r="D337" s="12">
        <f>-C337*(Summary!$B$12+Summary!$B$13)</f>
        <v>0</v>
      </c>
      <c r="E337" s="12">
        <f t="shared" si="21"/>
        <v>0</v>
      </c>
      <c r="F337" s="12">
        <f>-PV(Summary!$B$5/12,A337,0,E337,0)</f>
        <v>0</v>
      </c>
      <c r="G337" s="5"/>
      <c r="H337" s="12">
        <f>IF(A337&lt;=Summary!$B$9,'Investment Growth'!E340,0)</f>
        <v>0</v>
      </c>
      <c r="I337" s="12">
        <f>-(H337*Summary!$B$17*(Summary!$B$18+Summary!$B$19))</f>
        <v>0</v>
      </c>
      <c r="J337" s="12">
        <f t="shared" si="22"/>
        <v>0</v>
      </c>
      <c r="K337" s="12">
        <f>-PV(Summary!$B$5/12,A337,0,J337,0)</f>
        <v>0</v>
      </c>
      <c r="L337"/>
      <c r="M337" s="12">
        <f t="shared" si="23"/>
        <v>0</v>
      </c>
      <c r="N337"/>
      <c r="O337"/>
      <c r="P337"/>
      <c r="Q337"/>
      <c r="R337"/>
      <c r="T337"/>
    </row>
    <row r="338" spans="1:20" x14ac:dyDescent="0.25">
      <c r="A338" s="3">
        <v>333</v>
      </c>
      <c r="B338" s="40">
        <f t="shared" si="24"/>
        <v>52810</v>
      </c>
      <c r="C338" s="41">
        <f>-'Loan-no Extra'!G342</f>
        <v>0</v>
      </c>
      <c r="D338" s="12">
        <f>-C338*(Summary!$B$12+Summary!$B$13)</f>
        <v>0</v>
      </c>
      <c r="E338" s="12">
        <f t="shared" si="21"/>
        <v>0</v>
      </c>
      <c r="F338" s="12">
        <f>-PV(Summary!$B$5/12,A338,0,E338,0)</f>
        <v>0</v>
      </c>
      <c r="G338" s="5"/>
      <c r="H338" s="12">
        <f>IF(A338&lt;=Summary!$B$9,'Investment Growth'!E341,0)</f>
        <v>0</v>
      </c>
      <c r="I338" s="12">
        <f>-(H338*Summary!$B$17*(Summary!$B$18+Summary!$B$19))</f>
        <v>0</v>
      </c>
      <c r="J338" s="12">
        <f t="shared" si="22"/>
        <v>0</v>
      </c>
      <c r="K338" s="12">
        <f>-PV(Summary!$B$5/12,A338,0,J338,0)</f>
        <v>0</v>
      </c>
      <c r="L338"/>
      <c r="M338" s="12">
        <f t="shared" si="23"/>
        <v>0</v>
      </c>
      <c r="N338"/>
      <c r="O338"/>
      <c r="P338"/>
      <c r="Q338"/>
      <c r="R338"/>
      <c r="T338"/>
    </row>
    <row r="339" spans="1:20" x14ac:dyDescent="0.25">
      <c r="A339" s="3">
        <v>334</v>
      </c>
      <c r="B339" s="40">
        <f t="shared" si="24"/>
        <v>52841</v>
      </c>
      <c r="C339" s="41">
        <f>-'Loan-no Extra'!G343</f>
        <v>0</v>
      </c>
      <c r="D339" s="12">
        <f>-C339*(Summary!$B$12+Summary!$B$13)</f>
        <v>0</v>
      </c>
      <c r="E339" s="12">
        <f t="shared" si="21"/>
        <v>0</v>
      </c>
      <c r="F339" s="12">
        <f>-PV(Summary!$B$5/12,A339,0,E339,0)</f>
        <v>0</v>
      </c>
      <c r="G339" s="5"/>
      <c r="H339" s="12">
        <f>IF(A339&lt;=Summary!$B$9,'Investment Growth'!E342,0)</f>
        <v>0</v>
      </c>
      <c r="I339" s="12">
        <f>-(H339*Summary!$B$17*(Summary!$B$18+Summary!$B$19))</f>
        <v>0</v>
      </c>
      <c r="J339" s="12">
        <f t="shared" si="22"/>
        <v>0</v>
      </c>
      <c r="K339" s="12">
        <f>-PV(Summary!$B$5/12,A339,0,J339,0)</f>
        <v>0</v>
      </c>
      <c r="L339"/>
      <c r="M339" s="12">
        <f t="shared" si="23"/>
        <v>0</v>
      </c>
      <c r="N339"/>
      <c r="O339"/>
      <c r="P339"/>
      <c r="Q339"/>
      <c r="R339"/>
      <c r="T339"/>
    </row>
    <row r="340" spans="1:20" x14ac:dyDescent="0.25">
      <c r="A340" s="3">
        <v>335</v>
      </c>
      <c r="B340" s="40">
        <f t="shared" si="24"/>
        <v>52871</v>
      </c>
      <c r="C340" s="41">
        <f>-'Loan-no Extra'!G344</f>
        <v>0</v>
      </c>
      <c r="D340" s="12">
        <f>-C340*(Summary!$B$12+Summary!$B$13)</f>
        <v>0</v>
      </c>
      <c r="E340" s="12">
        <f t="shared" si="21"/>
        <v>0</v>
      </c>
      <c r="F340" s="12">
        <f>-PV(Summary!$B$5/12,A340,0,E340,0)</f>
        <v>0</v>
      </c>
      <c r="G340" s="5"/>
      <c r="H340" s="12">
        <f>IF(A340&lt;=Summary!$B$9,'Investment Growth'!E343,0)</f>
        <v>0</v>
      </c>
      <c r="I340" s="12">
        <f>-(H340*Summary!$B$17*(Summary!$B$18+Summary!$B$19))</f>
        <v>0</v>
      </c>
      <c r="J340" s="12">
        <f t="shared" si="22"/>
        <v>0</v>
      </c>
      <c r="K340" s="12">
        <f>-PV(Summary!$B$5/12,A340,0,J340,0)</f>
        <v>0</v>
      </c>
      <c r="L340"/>
      <c r="M340" s="12">
        <f t="shared" si="23"/>
        <v>0</v>
      </c>
      <c r="N340"/>
      <c r="O340"/>
      <c r="P340"/>
      <c r="Q340"/>
      <c r="R340"/>
      <c r="T340"/>
    </row>
    <row r="341" spans="1:20" x14ac:dyDescent="0.25">
      <c r="A341" s="3">
        <v>336</v>
      </c>
      <c r="B341" s="40">
        <f t="shared" si="24"/>
        <v>52902</v>
      </c>
      <c r="C341" s="41">
        <f>-'Loan-no Extra'!G345</f>
        <v>0</v>
      </c>
      <c r="D341" s="12">
        <f>-C341*(Summary!$B$12+Summary!$B$13)</f>
        <v>0</v>
      </c>
      <c r="E341" s="12">
        <f t="shared" si="21"/>
        <v>0</v>
      </c>
      <c r="F341" s="12">
        <f>-PV(Summary!$B$5/12,A341,0,E341,0)</f>
        <v>0</v>
      </c>
      <c r="G341" s="5"/>
      <c r="H341" s="12">
        <f>IF(A341&lt;=Summary!$B$9,'Investment Growth'!E344,0)</f>
        <v>0</v>
      </c>
      <c r="I341" s="12">
        <f>-(H341*Summary!$B$17*(Summary!$B$18+Summary!$B$19))</f>
        <v>0</v>
      </c>
      <c r="J341" s="12">
        <f t="shared" si="22"/>
        <v>0</v>
      </c>
      <c r="K341" s="12">
        <f>-PV(Summary!$B$5/12,A341,0,J341,0)</f>
        <v>0</v>
      </c>
      <c r="L341"/>
      <c r="M341" s="12">
        <f t="shared" si="23"/>
        <v>0</v>
      </c>
      <c r="N341"/>
      <c r="O341"/>
      <c r="P341"/>
      <c r="Q341"/>
      <c r="R341"/>
      <c r="T341"/>
    </row>
    <row r="342" spans="1:20" x14ac:dyDescent="0.25">
      <c r="A342" s="3">
        <v>337</v>
      </c>
      <c r="B342" s="40">
        <f t="shared" si="24"/>
        <v>52932</v>
      </c>
      <c r="C342" s="41">
        <f>-'Loan-no Extra'!G346</f>
        <v>0</v>
      </c>
      <c r="D342" s="12">
        <f>-C342*(Summary!$B$12+Summary!$B$13)</f>
        <v>0</v>
      </c>
      <c r="E342" s="12">
        <f t="shared" si="21"/>
        <v>0</v>
      </c>
      <c r="F342" s="12">
        <f>-PV(Summary!$B$5/12,A342,0,E342,0)</f>
        <v>0</v>
      </c>
      <c r="G342" s="5"/>
      <c r="H342" s="12">
        <f>IF(A342&lt;=Summary!$B$9,'Investment Growth'!E345,0)</f>
        <v>0</v>
      </c>
      <c r="I342" s="12">
        <f>-(H342*Summary!$B$17*(Summary!$B$18+Summary!$B$19))</f>
        <v>0</v>
      </c>
      <c r="J342" s="12">
        <f t="shared" si="22"/>
        <v>0</v>
      </c>
      <c r="K342" s="12">
        <f>-PV(Summary!$B$5/12,A342,0,J342,0)</f>
        <v>0</v>
      </c>
      <c r="L342"/>
      <c r="M342" s="12">
        <f t="shared" si="23"/>
        <v>0</v>
      </c>
      <c r="N342"/>
      <c r="O342"/>
      <c r="P342"/>
      <c r="Q342"/>
      <c r="R342"/>
      <c r="T342"/>
    </row>
    <row r="343" spans="1:20" x14ac:dyDescent="0.25">
      <c r="A343" s="3">
        <v>338</v>
      </c>
      <c r="B343" s="40">
        <f t="shared" si="24"/>
        <v>52963</v>
      </c>
      <c r="C343" s="41">
        <f>-'Loan-no Extra'!G347</f>
        <v>0</v>
      </c>
      <c r="D343" s="12">
        <f>-C343*(Summary!$B$12+Summary!$B$13)</f>
        <v>0</v>
      </c>
      <c r="E343" s="12">
        <f t="shared" si="21"/>
        <v>0</v>
      </c>
      <c r="F343" s="12">
        <f>-PV(Summary!$B$5/12,A343,0,E343,0)</f>
        <v>0</v>
      </c>
      <c r="G343" s="5"/>
      <c r="H343" s="12">
        <f>IF(A343&lt;=Summary!$B$9,'Investment Growth'!E346,0)</f>
        <v>0</v>
      </c>
      <c r="I343" s="12">
        <f>-(H343*Summary!$B$17*(Summary!$B$18+Summary!$B$19))</f>
        <v>0</v>
      </c>
      <c r="J343" s="12">
        <f t="shared" si="22"/>
        <v>0</v>
      </c>
      <c r="K343" s="12">
        <f>-PV(Summary!$B$5/12,A343,0,J343,0)</f>
        <v>0</v>
      </c>
      <c r="L343"/>
      <c r="M343" s="12">
        <f t="shared" si="23"/>
        <v>0</v>
      </c>
      <c r="N343"/>
      <c r="O343"/>
      <c r="P343"/>
      <c r="Q343"/>
      <c r="R343"/>
      <c r="T343"/>
    </row>
    <row r="344" spans="1:20" x14ac:dyDescent="0.25">
      <c r="A344" s="3">
        <v>339</v>
      </c>
      <c r="B344" s="40">
        <f t="shared" si="24"/>
        <v>52994</v>
      </c>
      <c r="C344" s="41">
        <f>-'Loan-no Extra'!G348</f>
        <v>0</v>
      </c>
      <c r="D344" s="12">
        <f>-C344*(Summary!$B$12+Summary!$B$13)</f>
        <v>0</v>
      </c>
      <c r="E344" s="12">
        <f t="shared" si="21"/>
        <v>0</v>
      </c>
      <c r="F344" s="12">
        <f>-PV(Summary!$B$5/12,A344,0,E344,0)</f>
        <v>0</v>
      </c>
      <c r="G344" s="5"/>
      <c r="H344" s="12">
        <f>IF(A344&lt;=Summary!$B$9,'Investment Growth'!E347,0)</f>
        <v>0</v>
      </c>
      <c r="I344" s="12">
        <f>-(H344*Summary!$B$17*(Summary!$B$18+Summary!$B$19))</f>
        <v>0</v>
      </c>
      <c r="J344" s="12">
        <f t="shared" si="22"/>
        <v>0</v>
      </c>
      <c r="K344" s="12">
        <f>-PV(Summary!$B$5/12,A344,0,J344,0)</f>
        <v>0</v>
      </c>
      <c r="L344"/>
      <c r="M344" s="12">
        <f t="shared" si="23"/>
        <v>0</v>
      </c>
      <c r="N344"/>
      <c r="O344"/>
      <c r="P344"/>
      <c r="Q344"/>
      <c r="R344"/>
      <c r="T344"/>
    </row>
    <row r="345" spans="1:20" x14ac:dyDescent="0.25">
      <c r="A345" s="3">
        <v>340</v>
      </c>
      <c r="B345" s="40">
        <f t="shared" si="24"/>
        <v>53022</v>
      </c>
      <c r="C345" s="41">
        <f>-'Loan-no Extra'!G349</f>
        <v>0</v>
      </c>
      <c r="D345" s="12">
        <f>-C345*(Summary!$B$12+Summary!$B$13)</f>
        <v>0</v>
      </c>
      <c r="E345" s="12">
        <f t="shared" si="21"/>
        <v>0</v>
      </c>
      <c r="F345" s="12">
        <f>-PV(Summary!$B$5/12,A345,0,E345,0)</f>
        <v>0</v>
      </c>
      <c r="G345" s="5"/>
      <c r="H345" s="12">
        <f>IF(A345&lt;=Summary!$B$9,'Investment Growth'!E348,0)</f>
        <v>0</v>
      </c>
      <c r="I345" s="12">
        <f>-(H345*Summary!$B$17*(Summary!$B$18+Summary!$B$19))</f>
        <v>0</v>
      </c>
      <c r="J345" s="12">
        <f t="shared" si="22"/>
        <v>0</v>
      </c>
      <c r="K345" s="12">
        <f>-PV(Summary!$B$5/12,A345,0,J345,0)</f>
        <v>0</v>
      </c>
      <c r="L345"/>
      <c r="M345" s="12">
        <f t="shared" si="23"/>
        <v>0</v>
      </c>
      <c r="N345"/>
      <c r="O345"/>
      <c r="P345"/>
      <c r="Q345"/>
      <c r="R345"/>
      <c r="T345"/>
    </row>
    <row r="346" spans="1:20" x14ac:dyDescent="0.25">
      <c r="A346" s="3">
        <v>341</v>
      </c>
      <c r="B346" s="40">
        <f t="shared" si="24"/>
        <v>53053</v>
      </c>
      <c r="C346" s="41">
        <f>-'Loan-no Extra'!G350</f>
        <v>0</v>
      </c>
      <c r="D346" s="12">
        <f>-C346*(Summary!$B$12+Summary!$B$13)</f>
        <v>0</v>
      </c>
      <c r="E346" s="12">
        <f t="shared" si="21"/>
        <v>0</v>
      </c>
      <c r="F346" s="12">
        <f>-PV(Summary!$B$5/12,A346,0,E346,0)</f>
        <v>0</v>
      </c>
      <c r="G346" s="5"/>
      <c r="H346" s="12">
        <f>IF(A346&lt;=Summary!$B$9,'Investment Growth'!E349,0)</f>
        <v>0</v>
      </c>
      <c r="I346" s="12">
        <f>-(H346*Summary!$B$17*(Summary!$B$18+Summary!$B$19))</f>
        <v>0</v>
      </c>
      <c r="J346" s="12">
        <f t="shared" si="22"/>
        <v>0</v>
      </c>
      <c r="K346" s="12">
        <f>-PV(Summary!$B$5/12,A346,0,J346,0)</f>
        <v>0</v>
      </c>
      <c r="L346"/>
      <c r="M346" s="12">
        <f t="shared" si="23"/>
        <v>0</v>
      </c>
      <c r="N346"/>
      <c r="O346"/>
      <c r="P346"/>
      <c r="Q346"/>
      <c r="R346"/>
      <c r="T346"/>
    </row>
    <row r="347" spans="1:20" x14ac:dyDescent="0.25">
      <c r="A347" s="3">
        <v>342</v>
      </c>
      <c r="B347" s="40">
        <f t="shared" si="24"/>
        <v>53083</v>
      </c>
      <c r="C347" s="41">
        <f>-'Loan-no Extra'!G351</f>
        <v>0</v>
      </c>
      <c r="D347" s="12">
        <f>-C347*(Summary!$B$12+Summary!$B$13)</f>
        <v>0</v>
      </c>
      <c r="E347" s="12">
        <f t="shared" si="21"/>
        <v>0</v>
      </c>
      <c r="F347" s="12">
        <f>-PV(Summary!$B$5/12,A347,0,E347,0)</f>
        <v>0</v>
      </c>
      <c r="G347" s="5"/>
      <c r="H347" s="12">
        <f>IF(A347&lt;=Summary!$B$9,'Investment Growth'!E350,0)</f>
        <v>0</v>
      </c>
      <c r="I347" s="12">
        <f>-(H347*Summary!$B$17*(Summary!$B$18+Summary!$B$19))</f>
        <v>0</v>
      </c>
      <c r="J347" s="12">
        <f t="shared" si="22"/>
        <v>0</v>
      </c>
      <c r="K347" s="12">
        <f>-PV(Summary!$B$5/12,A347,0,J347,0)</f>
        <v>0</v>
      </c>
      <c r="L347"/>
      <c r="M347" s="12">
        <f t="shared" si="23"/>
        <v>0</v>
      </c>
      <c r="N347"/>
      <c r="O347"/>
      <c r="P347"/>
      <c r="Q347"/>
      <c r="R347"/>
      <c r="T347"/>
    </row>
    <row r="348" spans="1:20" x14ac:dyDescent="0.25">
      <c r="A348" s="3">
        <v>343</v>
      </c>
      <c r="B348" s="40">
        <f t="shared" si="24"/>
        <v>53114</v>
      </c>
      <c r="C348" s="41">
        <f>-'Loan-no Extra'!G352</f>
        <v>0</v>
      </c>
      <c r="D348" s="12">
        <f>-C348*(Summary!$B$12+Summary!$B$13)</f>
        <v>0</v>
      </c>
      <c r="E348" s="12">
        <f t="shared" si="21"/>
        <v>0</v>
      </c>
      <c r="F348" s="12">
        <f>-PV(Summary!$B$5/12,A348,0,E348,0)</f>
        <v>0</v>
      </c>
      <c r="G348" s="5"/>
      <c r="H348" s="12">
        <f>IF(A348&lt;=Summary!$B$9,'Investment Growth'!E351,0)</f>
        <v>0</v>
      </c>
      <c r="I348" s="12">
        <f>-(H348*Summary!$B$17*(Summary!$B$18+Summary!$B$19))</f>
        <v>0</v>
      </c>
      <c r="J348" s="12">
        <f t="shared" si="22"/>
        <v>0</v>
      </c>
      <c r="K348" s="12">
        <f>-PV(Summary!$B$5/12,A348,0,J348,0)</f>
        <v>0</v>
      </c>
      <c r="L348"/>
      <c r="M348" s="12">
        <f t="shared" si="23"/>
        <v>0</v>
      </c>
      <c r="N348"/>
      <c r="O348"/>
      <c r="P348"/>
      <c r="Q348"/>
      <c r="R348"/>
      <c r="T348"/>
    </row>
    <row r="349" spans="1:20" x14ac:dyDescent="0.25">
      <c r="A349" s="3">
        <v>344</v>
      </c>
      <c r="B349" s="40">
        <f t="shared" si="24"/>
        <v>53144</v>
      </c>
      <c r="C349" s="41">
        <f>-'Loan-no Extra'!G353</f>
        <v>0</v>
      </c>
      <c r="D349" s="12">
        <f>-C349*(Summary!$B$12+Summary!$B$13)</f>
        <v>0</v>
      </c>
      <c r="E349" s="12">
        <f t="shared" si="21"/>
        <v>0</v>
      </c>
      <c r="F349" s="12">
        <f>-PV(Summary!$B$5/12,A349,0,E349,0)</f>
        <v>0</v>
      </c>
      <c r="G349" s="5"/>
      <c r="H349" s="12">
        <f>IF(A349&lt;=Summary!$B$9,'Investment Growth'!E352,0)</f>
        <v>0</v>
      </c>
      <c r="I349" s="12">
        <f>-(H349*Summary!$B$17*(Summary!$B$18+Summary!$B$19))</f>
        <v>0</v>
      </c>
      <c r="J349" s="12">
        <f t="shared" si="22"/>
        <v>0</v>
      </c>
      <c r="K349" s="12">
        <f>-PV(Summary!$B$5/12,A349,0,J349,0)</f>
        <v>0</v>
      </c>
      <c r="L349"/>
      <c r="M349" s="12">
        <f t="shared" si="23"/>
        <v>0</v>
      </c>
      <c r="N349"/>
      <c r="O349"/>
      <c r="P349"/>
      <c r="Q349"/>
      <c r="R349"/>
      <c r="T349"/>
    </row>
    <row r="350" spans="1:20" x14ac:dyDescent="0.25">
      <c r="A350" s="3">
        <v>345</v>
      </c>
      <c r="B350" s="40">
        <f t="shared" si="24"/>
        <v>53175</v>
      </c>
      <c r="C350" s="41">
        <f>-'Loan-no Extra'!G354</f>
        <v>0</v>
      </c>
      <c r="D350" s="12">
        <f>-C350*(Summary!$B$12+Summary!$B$13)</f>
        <v>0</v>
      </c>
      <c r="E350" s="12">
        <f t="shared" si="21"/>
        <v>0</v>
      </c>
      <c r="F350" s="12">
        <f>-PV(Summary!$B$5/12,A350,0,E350,0)</f>
        <v>0</v>
      </c>
      <c r="G350" s="5"/>
      <c r="H350" s="12">
        <f>IF(A350&lt;=Summary!$B$9,'Investment Growth'!E353,0)</f>
        <v>0</v>
      </c>
      <c r="I350" s="12">
        <f>-(H350*Summary!$B$17*(Summary!$B$18+Summary!$B$19))</f>
        <v>0</v>
      </c>
      <c r="J350" s="12">
        <f t="shared" si="22"/>
        <v>0</v>
      </c>
      <c r="K350" s="12">
        <f>-PV(Summary!$B$5/12,A350,0,J350,0)</f>
        <v>0</v>
      </c>
      <c r="L350"/>
      <c r="M350" s="12">
        <f t="shared" si="23"/>
        <v>0</v>
      </c>
      <c r="N350"/>
      <c r="O350"/>
      <c r="P350"/>
      <c r="Q350"/>
      <c r="R350"/>
      <c r="T350"/>
    </row>
    <row r="351" spans="1:20" x14ac:dyDescent="0.25">
      <c r="A351" s="3">
        <v>346</v>
      </c>
      <c r="B351" s="40">
        <f t="shared" si="24"/>
        <v>53206</v>
      </c>
      <c r="C351" s="41">
        <f>-'Loan-no Extra'!G355</f>
        <v>0</v>
      </c>
      <c r="D351" s="12">
        <f>-C351*(Summary!$B$12+Summary!$B$13)</f>
        <v>0</v>
      </c>
      <c r="E351" s="12">
        <f t="shared" si="21"/>
        <v>0</v>
      </c>
      <c r="F351" s="12">
        <f>-PV(Summary!$B$5/12,A351,0,E351,0)</f>
        <v>0</v>
      </c>
      <c r="G351" s="5"/>
      <c r="H351" s="12">
        <f>IF(A351&lt;=Summary!$B$9,'Investment Growth'!E354,0)</f>
        <v>0</v>
      </c>
      <c r="I351" s="12">
        <f>-(H351*Summary!$B$17*(Summary!$B$18+Summary!$B$19))</f>
        <v>0</v>
      </c>
      <c r="J351" s="12">
        <f t="shared" si="22"/>
        <v>0</v>
      </c>
      <c r="K351" s="12">
        <f>-PV(Summary!$B$5/12,A351,0,J351,0)</f>
        <v>0</v>
      </c>
      <c r="L351"/>
      <c r="M351" s="12">
        <f t="shared" si="23"/>
        <v>0</v>
      </c>
      <c r="N351"/>
      <c r="O351"/>
      <c r="P351"/>
      <c r="Q351"/>
      <c r="R351"/>
      <c r="T351"/>
    </row>
    <row r="352" spans="1:20" x14ac:dyDescent="0.25">
      <c r="A352" s="3">
        <v>347</v>
      </c>
      <c r="B352" s="40">
        <f t="shared" si="24"/>
        <v>53236</v>
      </c>
      <c r="C352" s="41">
        <f>-'Loan-no Extra'!G356</f>
        <v>0</v>
      </c>
      <c r="D352" s="12">
        <f>-C352*(Summary!$B$12+Summary!$B$13)</f>
        <v>0</v>
      </c>
      <c r="E352" s="12">
        <f t="shared" si="21"/>
        <v>0</v>
      </c>
      <c r="F352" s="12">
        <f>-PV(Summary!$B$5/12,A352,0,E352,0)</f>
        <v>0</v>
      </c>
      <c r="G352" s="5"/>
      <c r="H352" s="12">
        <f>IF(A352&lt;=Summary!$B$9,'Investment Growth'!E355,0)</f>
        <v>0</v>
      </c>
      <c r="I352" s="12">
        <f>-(H352*Summary!$B$17*(Summary!$B$18+Summary!$B$19))</f>
        <v>0</v>
      </c>
      <c r="J352" s="12">
        <f t="shared" si="22"/>
        <v>0</v>
      </c>
      <c r="K352" s="12">
        <f>-PV(Summary!$B$5/12,A352,0,J352,0)</f>
        <v>0</v>
      </c>
      <c r="L352"/>
      <c r="M352" s="12">
        <f t="shared" si="23"/>
        <v>0</v>
      </c>
      <c r="N352"/>
      <c r="O352"/>
      <c r="P352"/>
      <c r="Q352"/>
      <c r="R352"/>
      <c r="T352"/>
    </row>
    <row r="353" spans="1:20" x14ac:dyDescent="0.25">
      <c r="A353" s="3">
        <v>348</v>
      </c>
      <c r="B353" s="40">
        <f t="shared" si="24"/>
        <v>53267</v>
      </c>
      <c r="C353" s="41">
        <f>-'Loan-no Extra'!G357</f>
        <v>0</v>
      </c>
      <c r="D353" s="12">
        <f>-C353*(Summary!$B$12+Summary!$B$13)</f>
        <v>0</v>
      </c>
      <c r="E353" s="12">
        <f t="shared" si="21"/>
        <v>0</v>
      </c>
      <c r="F353" s="12">
        <f>-PV(Summary!$B$5/12,A353,0,E353,0)</f>
        <v>0</v>
      </c>
      <c r="G353" s="5"/>
      <c r="H353" s="12">
        <f>IF(A353&lt;=Summary!$B$9,'Investment Growth'!E356,0)</f>
        <v>0</v>
      </c>
      <c r="I353" s="12">
        <f>-(H353*Summary!$B$17*(Summary!$B$18+Summary!$B$19))</f>
        <v>0</v>
      </c>
      <c r="J353" s="12">
        <f t="shared" si="22"/>
        <v>0</v>
      </c>
      <c r="K353" s="12">
        <f>-PV(Summary!$B$5/12,A353,0,J353,0)</f>
        <v>0</v>
      </c>
      <c r="L353"/>
      <c r="M353" s="12">
        <f t="shared" si="23"/>
        <v>0</v>
      </c>
      <c r="N353"/>
      <c r="O353"/>
      <c r="P353"/>
      <c r="Q353"/>
      <c r="R353"/>
      <c r="T353"/>
    </row>
    <row r="354" spans="1:20" x14ac:dyDescent="0.25">
      <c r="A354" s="3">
        <v>349</v>
      </c>
      <c r="B354" s="40">
        <f t="shared" si="24"/>
        <v>53297</v>
      </c>
      <c r="C354" s="41">
        <f>-'Loan-no Extra'!G358</f>
        <v>0</v>
      </c>
      <c r="D354" s="12">
        <f>-C354*(Summary!$B$12+Summary!$B$13)</f>
        <v>0</v>
      </c>
      <c r="E354" s="12">
        <f t="shared" si="21"/>
        <v>0</v>
      </c>
      <c r="F354" s="12">
        <f>-PV(Summary!$B$5/12,A354,0,E354,0)</f>
        <v>0</v>
      </c>
      <c r="G354" s="5"/>
      <c r="H354" s="12">
        <f>IF(A354&lt;=Summary!$B$9,'Investment Growth'!E357,0)</f>
        <v>0</v>
      </c>
      <c r="I354" s="12">
        <f>-(H354*Summary!$B$17*(Summary!$B$18+Summary!$B$19))</f>
        <v>0</v>
      </c>
      <c r="J354" s="12">
        <f t="shared" si="22"/>
        <v>0</v>
      </c>
      <c r="K354" s="12">
        <f>-PV(Summary!$B$5/12,A354,0,J354,0)</f>
        <v>0</v>
      </c>
      <c r="L354"/>
      <c r="M354" s="12">
        <f t="shared" si="23"/>
        <v>0</v>
      </c>
      <c r="N354"/>
      <c r="O354"/>
      <c r="P354"/>
      <c r="Q354"/>
      <c r="R354"/>
      <c r="T354"/>
    </row>
    <row r="355" spans="1:20" x14ac:dyDescent="0.25">
      <c r="A355" s="3">
        <v>350</v>
      </c>
      <c r="B355" s="40">
        <f t="shared" si="24"/>
        <v>53328</v>
      </c>
      <c r="C355" s="41">
        <f>-'Loan-no Extra'!G359</f>
        <v>0</v>
      </c>
      <c r="D355" s="12">
        <f>-C355*(Summary!$B$12+Summary!$B$13)</f>
        <v>0</v>
      </c>
      <c r="E355" s="12">
        <f t="shared" si="21"/>
        <v>0</v>
      </c>
      <c r="F355" s="12">
        <f>-PV(Summary!$B$5/12,A355,0,E355,0)</f>
        <v>0</v>
      </c>
      <c r="G355" s="5"/>
      <c r="H355" s="12">
        <f>IF(A355&lt;=Summary!$B$9,'Investment Growth'!E358,0)</f>
        <v>0</v>
      </c>
      <c r="I355" s="12">
        <f>-(H355*Summary!$B$17*(Summary!$B$18+Summary!$B$19))</f>
        <v>0</v>
      </c>
      <c r="J355" s="12">
        <f t="shared" si="22"/>
        <v>0</v>
      </c>
      <c r="K355" s="12">
        <f>-PV(Summary!$B$5/12,A355,0,J355,0)</f>
        <v>0</v>
      </c>
      <c r="L355"/>
      <c r="M355" s="12">
        <f t="shared" si="23"/>
        <v>0</v>
      </c>
      <c r="N355"/>
      <c r="O355"/>
      <c r="P355"/>
      <c r="Q355"/>
      <c r="R355"/>
      <c r="T355"/>
    </row>
    <row r="356" spans="1:20" x14ac:dyDescent="0.25">
      <c r="A356" s="3">
        <v>351</v>
      </c>
      <c r="B356" s="40">
        <f t="shared" si="24"/>
        <v>53359</v>
      </c>
      <c r="C356" s="41">
        <f>-'Loan-no Extra'!G360</f>
        <v>0</v>
      </c>
      <c r="D356" s="12">
        <f>-C356*(Summary!$B$12+Summary!$B$13)</f>
        <v>0</v>
      </c>
      <c r="E356" s="12">
        <f t="shared" si="21"/>
        <v>0</v>
      </c>
      <c r="F356" s="12">
        <f>-PV(Summary!$B$5/12,A356,0,E356,0)</f>
        <v>0</v>
      </c>
      <c r="G356" s="5"/>
      <c r="H356" s="12">
        <f>IF(A356&lt;=Summary!$B$9,'Investment Growth'!E359,0)</f>
        <v>0</v>
      </c>
      <c r="I356" s="12">
        <f>-(H356*Summary!$B$17*(Summary!$B$18+Summary!$B$19))</f>
        <v>0</v>
      </c>
      <c r="J356" s="12">
        <f t="shared" si="22"/>
        <v>0</v>
      </c>
      <c r="K356" s="12">
        <f>-PV(Summary!$B$5/12,A356,0,J356,0)</f>
        <v>0</v>
      </c>
      <c r="L356"/>
      <c r="M356" s="12">
        <f t="shared" si="23"/>
        <v>0</v>
      </c>
      <c r="N356"/>
      <c r="O356"/>
      <c r="P356"/>
      <c r="Q356"/>
      <c r="R356"/>
      <c r="T356"/>
    </row>
    <row r="357" spans="1:20" x14ac:dyDescent="0.25">
      <c r="A357" s="3">
        <v>352</v>
      </c>
      <c r="B357" s="40">
        <f t="shared" si="24"/>
        <v>53387</v>
      </c>
      <c r="C357" s="41">
        <f>-'Loan-no Extra'!G361</f>
        <v>0</v>
      </c>
      <c r="D357" s="12">
        <f>-C357*(Summary!$B$12+Summary!$B$13)</f>
        <v>0</v>
      </c>
      <c r="E357" s="12">
        <f t="shared" si="21"/>
        <v>0</v>
      </c>
      <c r="F357" s="12">
        <f>-PV(Summary!$B$5/12,A357,0,E357,0)</f>
        <v>0</v>
      </c>
      <c r="G357" s="5"/>
      <c r="H357" s="12">
        <f>IF(A357&lt;=Summary!$B$9,'Investment Growth'!E360,0)</f>
        <v>0</v>
      </c>
      <c r="I357" s="12">
        <f>-(H357*Summary!$B$17*(Summary!$B$18+Summary!$B$19))</f>
        <v>0</v>
      </c>
      <c r="J357" s="12">
        <f t="shared" si="22"/>
        <v>0</v>
      </c>
      <c r="K357" s="12">
        <f>-PV(Summary!$B$5/12,A357,0,J357,0)</f>
        <v>0</v>
      </c>
      <c r="L357"/>
      <c r="M357" s="12">
        <f t="shared" si="23"/>
        <v>0</v>
      </c>
      <c r="N357"/>
      <c r="O357"/>
      <c r="P357"/>
      <c r="Q357"/>
      <c r="R357"/>
      <c r="T357"/>
    </row>
    <row r="358" spans="1:20" x14ac:dyDescent="0.25">
      <c r="A358" s="3">
        <v>353</v>
      </c>
      <c r="B358" s="40">
        <f t="shared" si="24"/>
        <v>53418</v>
      </c>
      <c r="C358" s="41">
        <f>-'Loan-no Extra'!G362</f>
        <v>0</v>
      </c>
      <c r="D358" s="12">
        <f>-C358*(Summary!$B$12+Summary!$B$13)</f>
        <v>0</v>
      </c>
      <c r="E358" s="12">
        <f t="shared" si="21"/>
        <v>0</v>
      </c>
      <c r="F358" s="12">
        <f>-PV(Summary!$B$5/12,A358,0,E358,0)</f>
        <v>0</v>
      </c>
      <c r="G358" s="5"/>
      <c r="H358" s="12">
        <f>IF(A358&lt;=Summary!$B$9,'Investment Growth'!E361,0)</f>
        <v>0</v>
      </c>
      <c r="I358" s="12">
        <f>-(H358*Summary!$B$17*(Summary!$B$18+Summary!$B$19))</f>
        <v>0</v>
      </c>
      <c r="J358" s="12">
        <f t="shared" si="22"/>
        <v>0</v>
      </c>
      <c r="K358" s="12">
        <f>-PV(Summary!$B$5/12,A358,0,J358,0)</f>
        <v>0</v>
      </c>
      <c r="L358"/>
      <c r="M358" s="12">
        <f t="shared" si="23"/>
        <v>0</v>
      </c>
      <c r="N358"/>
      <c r="O358"/>
      <c r="P358"/>
      <c r="Q358"/>
      <c r="R358"/>
      <c r="T358"/>
    </row>
    <row r="359" spans="1:20" x14ac:dyDescent="0.25">
      <c r="A359" s="3">
        <v>354</v>
      </c>
      <c r="B359" s="40">
        <f t="shared" si="24"/>
        <v>53448</v>
      </c>
      <c r="C359" s="41">
        <f>-'Loan-no Extra'!G363</f>
        <v>0</v>
      </c>
      <c r="D359" s="12">
        <f>-C359*(Summary!$B$12+Summary!$B$13)</f>
        <v>0</v>
      </c>
      <c r="E359" s="12">
        <f t="shared" si="21"/>
        <v>0</v>
      </c>
      <c r="F359" s="12">
        <f>-PV(Summary!$B$5/12,A359,0,E359,0)</f>
        <v>0</v>
      </c>
      <c r="G359" s="5"/>
      <c r="H359" s="12">
        <f>IF(A359&lt;=Summary!$B$9,'Investment Growth'!E362,0)</f>
        <v>0</v>
      </c>
      <c r="I359" s="12">
        <f>-(H359*Summary!$B$17*(Summary!$B$18+Summary!$B$19))</f>
        <v>0</v>
      </c>
      <c r="J359" s="12">
        <f t="shared" si="22"/>
        <v>0</v>
      </c>
      <c r="K359" s="12">
        <f>-PV(Summary!$B$5/12,A359,0,J359,0)</f>
        <v>0</v>
      </c>
      <c r="L359"/>
      <c r="M359" s="12">
        <f t="shared" si="23"/>
        <v>0</v>
      </c>
      <c r="N359"/>
      <c r="O359"/>
      <c r="P359"/>
      <c r="Q359"/>
      <c r="R359"/>
      <c r="T359"/>
    </row>
    <row r="360" spans="1:20" x14ac:dyDescent="0.25">
      <c r="A360" s="3">
        <v>355</v>
      </c>
      <c r="B360" s="40">
        <f t="shared" si="24"/>
        <v>53479</v>
      </c>
      <c r="C360" s="41">
        <f>-'Loan-no Extra'!G364</f>
        <v>0</v>
      </c>
      <c r="D360" s="12">
        <f>-C360*(Summary!$B$12+Summary!$B$13)</f>
        <v>0</v>
      </c>
      <c r="E360" s="12">
        <f t="shared" si="21"/>
        <v>0</v>
      </c>
      <c r="F360" s="12">
        <f>-PV(Summary!$B$5/12,A360,0,E360,0)</f>
        <v>0</v>
      </c>
      <c r="G360" s="5"/>
      <c r="H360" s="12">
        <f>IF(A360&lt;=Summary!$B$9,'Investment Growth'!E363,0)</f>
        <v>0</v>
      </c>
      <c r="I360" s="12">
        <f>-(H360*Summary!$B$17*(Summary!$B$18+Summary!$B$19))</f>
        <v>0</v>
      </c>
      <c r="J360" s="12">
        <f t="shared" si="22"/>
        <v>0</v>
      </c>
      <c r="K360" s="12">
        <f>-PV(Summary!$B$5/12,A360,0,J360,0)</f>
        <v>0</v>
      </c>
      <c r="L360"/>
      <c r="M360" s="12">
        <f t="shared" si="23"/>
        <v>0</v>
      </c>
      <c r="N360"/>
      <c r="O360"/>
      <c r="P360"/>
      <c r="Q360"/>
      <c r="R360"/>
      <c r="T360"/>
    </row>
    <row r="361" spans="1:20" x14ac:dyDescent="0.25">
      <c r="A361" s="3">
        <v>356</v>
      </c>
      <c r="B361" s="40">
        <f t="shared" si="24"/>
        <v>53509</v>
      </c>
      <c r="C361" s="41">
        <f>-'Loan-no Extra'!G365</f>
        <v>0</v>
      </c>
      <c r="D361" s="12">
        <f>-C361*(Summary!$B$12+Summary!$B$13)</f>
        <v>0</v>
      </c>
      <c r="E361" s="12">
        <f t="shared" si="21"/>
        <v>0</v>
      </c>
      <c r="F361" s="12">
        <f>-PV(Summary!$B$5/12,A361,0,E361,0)</f>
        <v>0</v>
      </c>
      <c r="G361" s="5"/>
      <c r="H361" s="12">
        <f>IF(A361&lt;=Summary!$B$9,'Investment Growth'!E364,0)</f>
        <v>0</v>
      </c>
      <c r="I361" s="12">
        <f>-(H361*Summary!$B$17*(Summary!$B$18+Summary!$B$19))</f>
        <v>0</v>
      </c>
      <c r="J361" s="12">
        <f t="shared" si="22"/>
        <v>0</v>
      </c>
      <c r="K361" s="12">
        <f>-PV(Summary!$B$5/12,A361,0,J361,0)</f>
        <v>0</v>
      </c>
      <c r="L361"/>
      <c r="M361" s="12">
        <f t="shared" si="23"/>
        <v>0</v>
      </c>
      <c r="N361"/>
      <c r="O361"/>
      <c r="P361"/>
      <c r="Q361"/>
      <c r="R361"/>
      <c r="T361"/>
    </row>
    <row r="362" spans="1:20" x14ac:dyDescent="0.25">
      <c r="A362" s="3">
        <v>357</v>
      </c>
      <c r="B362" s="40">
        <f t="shared" si="24"/>
        <v>53540</v>
      </c>
      <c r="C362" s="41">
        <f>-'Loan-no Extra'!G366</f>
        <v>0</v>
      </c>
      <c r="D362" s="12">
        <f>-C362*(Summary!$B$12+Summary!$B$13)</f>
        <v>0</v>
      </c>
      <c r="E362" s="12">
        <f t="shared" si="21"/>
        <v>0</v>
      </c>
      <c r="F362" s="12">
        <f>-PV(Summary!$B$5/12,A362,0,E362,0)</f>
        <v>0</v>
      </c>
      <c r="G362" s="5"/>
      <c r="H362" s="12">
        <f>IF(A362&lt;=Summary!$B$9,'Investment Growth'!E365,0)</f>
        <v>0</v>
      </c>
      <c r="I362" s="12">
        <f>-(H362*Summary!$B$17*(Summary!$B$18+Summary!$B$19))</f>
        <v>0</v>
      </c>
      <c r="J362" s="12">
        <f t="shared" si="22"/>
        <v>0</v>
      </c>
      <c r="K362" s="12">
        <f>-PV(Summary!$B$5/12,A362,0,J362,0)</f>
        <v>0</v>
      </c>
      <c r="L362"/>
      <c r="M362" s="12">
        <f t="shared" si="23"/>
        <v>0</v>
      </c>
      <c r="N362"/>
      <c r="O362"/>
      <c r="P362"/>
      <c r="Q362"/>
      <c r="R362"/>
      <c r="T362"/>
    </row>
    <row r="363" spans="1:20" x14ac:dyDescent="0.25">
      <c r="A363" s="3">
        <v>358</v>
      </c>
      <c r="B363" s="40">
        <f t="shared" si="24"/>
        <v>53571</v>
      </c>
      <c r="C363" s="41">
        <f>-'Loan-no Extra'!G367</f>
        <v>0</v>
      </c>
      <c r="D363" s="12">
        <f>-C363*(Summary!$B$12+Summary!$B$13)</f>
        <v>0</v>
      </c>
      <c r="E363" s="12">
        <f t="shared" si="21"/>
        <v>0</v>
      </c>
      <c r="F363" s="12">
        <f>-PV(Summary!$B$5/12,A363,0,E363,0)</f>
        <v>0</v>
      </c>
      <c r="G363" s="5"/>
      <c r="H363" s="12">
        <f>IF(A363&lt;=Summary!$B$9,'Investment Growth'!E366,0)</f>
        <v>0</v>
      </c>
      <c r="I363" s="12">
        <f>-(H363*Summary!$B$17*(Summary!$B$18+Summary!$B$19))</f>
        <v>0</v>
      </c>
      <c r="J363" s="12">
        <f t="shared" si="22"/>
        <v>0</v>
      </c>
      <c r="K363" s="12">
        <f>-PV(Summary!$B$5/12,A363,0,J363,0)</f>
        <v>0</v>
      </c>
      <c r="L363"/>
      <c r="M363" s="12">
        <f t="shared" si="23"/>
        <v>0</v>
      </c>
      <c r="N363"/>
      <c r="O363"/>
      <c r="P363"/>
      <c r="Q363"/>
      <c r="R363"/>
      <c r="T363"/>
    </row>
    <row r="364" spans="1:20" x14ac:dyDescent="0.25">
      <c r="A364" s="3">
        <v>359</v>
      </c>
      <c r="B364" s="40">
        <f t="shared" si="24"/>
        <v>53601</v>
      </c>
      <c r="C364" s="41">
        <f>-'Loan-no Extra'!G368</f>
        <v>0</v>
      </c>
      <c r="D364" s="12">
        <f>-C364*(Summary!$B$12+Summary!$B$13)</f>
        <v>0</v>
      </c>
      <c r="E364" s="12">
        <f t="shared" si="21"/>
        <v>0</v>
      </c>
      <c r="F364" s="12">
        <f>-PV(Summary!$B$5/12,A364,0,E364,0)</f>
        <v>0</v>
      </c>
      <c r="G364" s="5"/>
      <c r="H364" s="12">
        <f>IF(A364&lt;=Summary!$B$9,'Investment Growth'!E367,0)</f>
        <v>0</v>
      </c>
      <c r="I364" s="12">
        <f>-(H364*Summary!$B$17*(Summary!$B$18+Summary!$B$19))</f>
        <v>0</v>
      </c>
      <c r="J364" s="12">
        <f t="shared" si="22"/>
        <v>0</v>
      </c>
      <c r="K364" s="12">
        <f>-PV(Summary!$B$5/12,A364,0,J364,0)</f>
        <v>0</v>
      </c>
      <c r="L364"/>
      <c r="M364" s="12">
        <f t="shared" si="23"/>
        <v>0</v>
      </c>
      <c r="N364"/>
      <c r="O364"/>
      <c r="P364"/>
      <c r="Q364"/>
      <c r="R364"/>
      <c r="T364"/>
    </row>
    <row r="365" spans="1:20" x14ac:dyDescent="0.25">
      <c r="A365" s="3">
        <v>360</v>
      </c>
      <c r="B365" s="40">
        <f t="shared" si="24"/>
        <v>53632</v>
      </c>
      <c r="C365" s="41">
        <f>-'Loan-no Extra'!G369</f>
        <v>0</v>
      </c>
      <c r="D365" s="12">
        <f>-C365*(Summary!$B$12+Summary!$B$13)</f>
        <v>0</v>
      </c>
      <c r="E365" s="12">
        <f t="shared" si="21"/>
        <v>0</v>
      </c>
      <c r="F365" s="12">
        <f>-PV(Summary!$B$5/12,A365,0,E365,0)</f>
        <v>0</v>
      </c>
      <c r="G365" s="5"/>
      <c r="H365" s="12">
        <f>IF(A365&lt;=Summary!$B$9,'Investment Growth'!E368,0)</f>
        <v>0</v>
      </c>
      <c r="I365" s="12">
        <f>-(H365*Summary!$B$17*(Summary!$B$18+Summary!$B$19))</f>
        <v>0</v>
      </c>
      <c r="J365" s="12">
        <f t="shared" si="22"/>
        <v>0</v>
      </c>
      <c r="K365" s="12">
        <f>-PV(Summary!$B$5/12,A365,0,J365,0)</f>
        <v>0</v>
      </c>
      <c r="L365"/>
      <c r="M365" s="12">
        <f t="shared" si="23"/>
        <v>0</v>
      </c>
      <c r="N365"/>
      <c r="O365"/>
      <c r="P365"/>
      <c r="Q365"/>
      <c r="R365"/>
      <c r="T365"/>
    </row>
    <row r="366" spans="1:20" x14ac:dyDescent="0.25">
      <c r="G366" s="5"/>
      <c r="H366" s="5"/>
      <c r="I366" s="5"/>
      <c r="J366" s="5"/>
      <c r="L366"/>
      <c r="N366"/>
      <c r="O366"/>
      <c r="P366"/>
      <c r="Q366"/>
      <c r="R366"/>
      <c r="T366"/>
    </row>
    <row r="367" spans="1:20" x14ac:dyDescent="0.25">
      <c r="G367" s="5"/>
      <c r="H367" s="5"/>
      <c r="I367" s="5"/>
      <c r="J367" s="5"/>
      <c r="L367"/>
      <c r="N367"/>
      <c r="O367"/>
      <c r="P367"/>
      <c r="Q367"/>
      <c r="R367"/>
      <c r="T367"/>
    </row>
    <row r="368" spans="1:20" x14ac:dyDescent="0.25">
      <c r="G368" s="5"/>
      <c r="H368" s="5"/>
      <c r="I368" s="5"/>
      <c r="J368" s="5"/>
      <c r="L368"/>
      <c r="N368"/>
      <c r="O368"/>
      <c r="P368"/>
      <c r="Q368"/>
      <c r="R368"/>
      <c r="T368"/>
    </row>
    <row r="369" spans="7:20" x14ac:dyDescent="0.25">
      <c r="G369" s="5"/>
      <c r="H369" s="5"/>
      <c r="I369" s="5"/>
      <c r="J369" s="5"/>
      <c r="L369"/>
      <c r="N369"/>
      <c r="O369"/>
      <c r="P369"/>
      <c r="Q369"/>
      <c r="R369"/>
      <c r="T369"/>
    </row>
  </sheetData>
  <mergeCells count="2">
    <mergeCell ref="A4:B4"/>
    <mergeCell ref="A1:M1"/>
  </mergeCells>
  <printOptions horizontalCentered="1"/>
  <pageMargins left="0.25" right="0.25" top="0.45" bottom="0.45" header="0.3" footer="0.3"/>
  <pageSetup fitToHeight="0" orientation="landscape" r:id="rId1"/>
  <headerFooter>
    <oddFooter>&amp;C&amp;10&amp;K00-048© 2016 www.makingyourmoneymatter.com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371"/>
  <sheetViews>
    <sheetView workbookViewId="0">
      <selection activeCell="G18" sqref="G18"/>
    </sheetView>
  </sheetViews>
  <sheetFormatPr defaultRowHeight="15" x14ac:dyDescent="0.25"/>
  <cols>
    <col min="1" max="1" width="10" style="3" customWidth="1"/>
    <col min="2" max="2" width="14.140625" customWidth="1"/>
    <col min="3" max="9" width="14.140625" style="5" customWidth="1"/>
    <col min="10" max="10" width="10.140625" bestFit="1" customWidth="1"/>
  </cols>
  <sheetData>
    <row r="1" spans="1:10" ht="23.25" x14ac:dyDescent="0.25">
      <c r="A1" s="61" t="s">
        <v>10</v>
      </c>
      <c r="B1" s="61"/>
      <c r="C1" s="61"/>
      <c r="D1" s="61"/>
      <c r="E1" s="61"/>
      <c r="F1" s="61"/>
      <c r="G1" s="61"/>
      <c r="H1" s="61"/>
      <c r="I1" s="61"/>
    </row>
    <row r="3" spans="1:10" x14ac:dyDescent="0.25">
      <c r="B3" s="16" t="s">
        <v>11</v>
      </c>
      <c r="C3" s="17"/>
      <c r="D3" s="34">
        <f>Summary!B8</f>
        <v>40000</v>
      </c>
      <c r="F3" s="18" t="s">
        <v>12</v>
      </c>
      <c r="G3" s="17"/>
      <c r="H3" s="34">
        <f>IF(IF(LoanAmount*InterestRate*LoanPeriod*LoanStartDate&gt;0,1,0),-PMT(InterestRate/PaymentsPerYear,LoanPeriod*PaymentsPerYear,LoanAmount),"")</f>
        <v>543.48952298273025</v>
      </c>
    </row>
    <row r="4" spans="1:10" x14ac:dyDescent="0.25">
      <c r="B4" s="19" t="s">
        <v>13</v>
      </c>
      <c r="C4" s="20"/>
      <c r="D4" s="35">
        <f>Summary!B11</f>
        <v>0.06</v>
      </c>
      <c r="F4" s="21" t="s">
        <v>14</v>
      </c>
      <c r="G4" s="20"/>
      <c r="H4" s="37">
        <f>IF(IF(LoanAmount*InterestRate*LoanPeriod*LoanStartDate&gt;0,1,0),LoanPeriod*PaymentsPerYear)</f>
        <v>92</v>
      </c>
    </row>
    <row r="5" spans="1:10" x14ac:dyDescent="0.25">
      <c r="B5" s="19" t="s">
        <v>15</v>
      </c>
      <c r="C5" s="20"/>
      <c r="D5" s="36">
        <f>Summary!B9/12</f>
        <v>7.666666666666667</v>
      </c>
      <c r="F5" s="21" t="s">
        <v>16</v>
      </c>
      <c r="G5" s="20"/>
      <c r="H5" s="37">
        <f>IF(IF(LoanAmount*InterestRate*LoanPeriod*LoanStartDate&gt;0,1,0),MATCH(0.01,H10:H371,-1)+1,"")</f>
        <v>92</v>
      </c>
    </row>
    <row r="6" spans="1:10" x14ac:dyDescent="0.25">
      <c r="B6" s="19" t="s">
        <v>17</v>
      </c>
      <c r="C6" s="20"/>
      <c r="D6" s="37">
        <v>12</v>
      </c>
      <c r="F6" s="21" t="s">
        <v>18</v>
      </c>
      <c r="G6" s="20"/>
      <c r="H6" s="36">
        <f>IF(IF(LoanAmount*InterestRate*LoanPeriod*LoanStartDate&gt;0,1,0),SUMIF(C10:C371,"&gt;0",E10:E371),"")</f>
        <v>0</v>
      </c>
    </row>
    <row r="7" spans="1:10" x14ac:dyDescent="0.25">
      <c r="B7" s="22" t="s">
        <v>19</v>
      </c>
      <c r="C7" s="23"/>
      <c r="D7" s="38">
        <f>Summary!B10-30</f>
        <v>42675</v>
      </c>
      <c r="F7" s="24" t="s">
        <v>20</v>
      </c>
      <c r="G7" s="23"/>
      <c r="H7" s="39">
        <f>IF(IF(LoanAmount*InterestRate*LoanPeriod*LoanStartDate&gt;0,1,0),SUMIF(C10:C371,"&gt;0",G10:G371),"")</f>
        <v>10001.036114411178</v>
      </c>
    </row>
    <row r="9" spans="1:10" s="28" customFormat="1" ht="30" x14ac:dyDescent="0.25">
      <c r="A9" s="25" t="s">
        <v>21</v>
      </c>
      <c r="B9" s="25" t="s">
        <v>22</v>
      </c>
      <c r="C9" s="26" t="s">
        <v>23</v>
      </c>
      <c r="D9" s="26" t="s">
        <v>24</v>
      </c>
      <c r="E9" s="26" t="s">
        <v>25</v>
      </c>
      <c r="F9" s="27" t="s">
        <v>26</v>
      </c>
      <c r="G9" s="27" t="s">
        <v>27</v>
      </c>
      <c r="H9" s="26" t="s">
        <v>28</v>
      </c>
      <c r="I9" s="26" t="s">
        <v>29</v>
      </c>
    </row>
    <row r="10" spans="1:10" x14ac:dyDescent="0.25">
      <c r="A10" s="29">
        <f>IF(IF(LoanAmount*InterestRate*LoanPeriod*PaymentsPerYear&gt;0,1,0),1,"")</f>
        <v>1</v>
      </c>
      <c r="B10" s="30">
        <f t="shared" ref="B10:B73" si="0">IF(A10&lt;&gt;"",DATE(YEAR(LoanStartDate),MONTH(LoanStartDate)+A10*12/PaymentsPerYear,DAY(LoanStartDate)),"")</f>
        <v>42705</v>
      </c>
      <c r="C10" s="31">
        <f>IF(IF(LoanAmount*InterestRate*LoanStartDate*LoanPeriod&gt;0,1,0),LoanAmount,"")</f>
        <v>40000</v>
      </c>
      <c r="D10" s="31">
        <f t="shared" ref="D10:D73" si="1">IF(A10&lt;&gt;"",ScheduledPayment,"")</f>
        <v>543.48952298273025</v>
      </c>
      <c r="E10" s="31">
        <v>0</v>
      </c>
      <c r="F10" s="32">
        <f t="shared" ref="F10:F73" si="2">IF(A10&lt;&gt;"",$D$10:$D$371+$E$10:$E$371-$G$10:$G$371,"")</f>
        <v>343.48952298273025</v>
      </c>
      <c r="G10" s="32">
        <f t="shared" ref="G10:G73" si="3">IF(A10&lt;&gt;"",$C$10:$C$371*(InterestRate/PaymentsPerYear),"")</f>
        <v>200</v>
      </c>
      <c r="H10" s="32">
        <f t="shared" ref="H10:H73" si="4">IF(AND(A10&lt;&gt;"",$D$10:$D$371+$E$10:$E$371&lt;$C$10:$C$371),$C$10:$C$371-$F$10:$F$371,IF(A10&lt;&gt;"",0,""))</f>
        <v>39656.510477017269</v>
      </c>
      <c r="I10" s="32">
        <f>(IF(A10&lt;&gt;"",SUM($G$10:G10),""))</f>
        <v>200</v>
      </c>
      <c r="J10" s="33"/>
    </row>
    <row r="11" spans="1:10" x14ac:dyDescent="0.25">
      <c r="A11" s="29">
        <f>A10+1</f>
        <v>2</v>
      </c>
      <c r="B11" s="30">
        <f t="shared" si="0"/>
        <v>42736</v>
      </c>
      <c r="C11" s="31">
        <f>IF(B11&lt;&gt;"",H10,"")</f>
        <v>39656.510477017269</v>
      </c>
      <c r="D11" s="31">
        <f t="shared" si="1"/>
        <v>543.48952298273025</v>
      </c>
      <c r="E11" s="31">
        <v>0</v>
      </c>
      <c r="F11" s="32">
        <f t="shared" si="2"/>
        <v>345.20697059764393</v>
      </c>
      <c r="G11" s="32">
        <f t="shared" si="3"/>
        <v>198.28255238508635</v>
      </c>
      <c r="H11" s="32">
        <f t="shared" si="4"/>
        <v>39311.303506419623</v>
      </c>
      <c r="I11" s="32">
        <f>(IF(A11&lt;&gt;"",SUM($G$10:G11),""))</f>
        <v>398.28255238508632</v>
      </c>
    </row>
    <row r="12" spans="1:10" x14ac:dyDescent="0.25">
      <c r="A12" s="29">
        <f t="shared" ref="A12:A75" si="5">A11+1</f>
        <v>3</v>
      </c>
      <c r="B12" s="30">
        <f t="shared" si="0"/>
        <v>42767</v>
      </c>
      <c r="C12" s="31">
        <f t="shared" ref="C12:C75" si="6">IF(B12&lt;&gt;"",H11,"")</f>
        <v>39311.303506419623</v>
      </c>
      <c r="D12" s="31">
        <f t="shared" si="1"/>
        <v>543.48952298273025</v>
      </c>
      <c r="E12" s="31">
        <v>0</v>
      </c>
      <c r="F12" s="32">
        <f t="shared" si="2"/>
        <v>346.93300545063209</v>
      </c>
      <c r="G12" s="32">
        <f t="shared" si="3"/>
        <v>196.55651753209813</v>
      </c>
      <c r="H12" s="32">
        <f t="shared" si="4"/>
        <v>38964.370500968987</v>
      </c>
      <c r="I12" s="32">
        <f>(IF(A12&lt;&gt;"",SUM($G$10:G12),""))</f>
        <v>594.83906991718447</v>
      </c>
    </row>
    <row r="13" spans="1:10" x14ac:dyDescent="0.25">
      <c r="A13" s="29">
        <f t="shared" si="5"/>
        <v>4</v>
      </c>
      <c r="B13" s="30">
        <f t="shared" si="0"/>
        <v>42795</v>
      </c>
      <c r="C13" s="31">
        <f t="shared" si="6"/>
        <v>38964.370500968987</v>
      </c>
      <c r="D13" s="31">
        <f t="shared" si="1"/>
        <v>543.48952298273025</v>
      </c>
      <c r="E13" s="31">
        <v>0</v>
      </c>
      <c r="F13" s="32">
        <f t="shared" si="2"/>
        <v>348.66767047788528</v>
      </c>
      <c r="G13" s="32">
        <f t="shared" si="3"/>
        <v>194.82185250484494</v>
      </c>
      <c r="H13" s="32">
        <f t="shared" si="4"/>
        <v>38615.7028304911</v>
      </c>
      <c r="I13" s="32">
        <f>(IF(A13&lt;&gt;"",SUM($G$10:G13),""))</f>
        <v>789.66092242202944</v>
      </c>
    </row>
    <row r="14" spans="1:10" x14ac:dyDescent="0.25">
      <c r="A14" s="29">
        <f t="shared" si="5"/>
        <v>5</v>
      </c>
      <c r="B14" s="30">
        <f t="shared" si="0"/>
        <v>42826</v>
      </c>
      <c r="C14" s="31">
        <f t="shared" si="6"/>
        <v>38615.7028304911</v>
      </c>
      <c r="D14" s="31">
        <f t="shared" si="1"/>
        <v>543.48952298273025</v>
      </c>
      <c r="E14" s="31">
        <v>0</v>
      </c>
      <c r="F14" s="32">
        <f t="shared" si="2"/>
        <v>350.41100883027474</v>
      </c>
      <c r="G14" s="32">
        <f t="shared" si="3"/>
        <v>193.07851415245551</v>
      </c>
      <c r="H14" s="32">
        <f t="shared" si="4"/>
        <v>38265.291821660823</v>
      </c>
      <c r="I14" s="32">
        <f>(IF(A14&lt;&gt;"",SUM($G$10:G14),""))</f>
        <v>982.7394365744849</v>
      </c>
    </row>
    <row r="15" spans="1:10" x14ac:dyDescent="0.25">
      <c r="A15" s="29">
        <f t="shared" si="5"/>
        <v>6</v>
      </c>
      <c r="B15" s="30">
        <f t="shared" si="0"/>
        <v>42856</v>
      </c>
      <c r="C15" s="31">
        <f t="shared" si="6"/>
        <v>38265.291821660823</v>
      </c>
      <c r="D15" s="31">
        <f t="shared" si="1"/>
        <v>543.48952298273025</v>
      </c>
      <c r="E15" s="31">
        <v>0</v>
      </c>
      <c r="F15" s="32">
        <f t="shared" si="2"/>
        <v>352.16306387442614</v>
      </c>
      <c r="G15" s="32">
        <f t="shared" si="3"/>
        <v>191.32645910830411</v>
      </c>
      <c r="H15" s="32">
        <f t="shared" si="4"/>
        <v>37913.128757786399</v>
      </c>
      <c r="I15" s="32">
        <f>(IF(A15&lt;&gt;"",SUM($G$10:G15),""))</f>
        <v>1174.065895682789</v>
      </c>
    </row>
    <row r="16" spans="1:10" x14ac:dyDescent="0.25">
      <c r="A16" s="29">
        <f t="shared" si="5"/>
        <v>7</v>
      </c>
      <c r="B16" s="30">
        <f t="shared" si="0"/>
        <v>42887</v>
      </c>
      <c r="C16" s="31">
        <f t="shared" si="6"/>
        <v>37913.128757786399</v>
      </c>
      <c r="D16" s="31">
        <f t="shared" si="1"/>
        <v>543.48952298273025</v>
      </c>
      <c r="E16" s="31">
        <v>0</v>
      </c>
      <c r="F16" s="32">
        <f t="shared" si="2"/>
        <v>353.92387919379826</v>
      </c>
      <c r="G16" s="32">
        <f t="shared" si="3"/>
        <v>189.56564378893199</v>
      </c>
      <c r="H16" s="32">
        <f t="shared" si="4"/>
        <v>37559.204878592602</v>
      </c>
      <c r="I16" s="32">
        <f>(IF(A16&lt;&gt;"",SUM($G$10:G16),""))</f>
        <v>1363.631539471721</v>
      </c>
    </row>
    <row r="17" spans="1:9" x14ac:dyDescent="0.25">
      <c r="A17" s="29">
        <f t="shared" si="5"/>
        <v>8</v>
      </c>
      <c r="B17" s="30">
        <f t="shared" si="0"/>
        <v>42917</v>
      </c>
      <c r="C17" s="31">
        <f t="shared" si="6"/>
        <v>37559.204878592602</v>
      </c>
      <c r="D17" s="31">
        <f t="shared" si="1"/>
        <v>543.48952298273025</v>
      </c>
      <c r="E17" s="31">
        <v>0</v>
      </c>
      <c r="F17" s="32">
        <f t="shared" si="2"/>
        <v>355.69349858976727</v>
      </c>
      <c r="G17" s="32">
        <f t="shared" si="3"/>
        <v>187.79602439296301</v>
      </c>
      <c r="H17" s="32">
        <f t="shared" si="4"/>
        <v>37203.511380002834</v>
      </c>
      <c r="I17" s="32">
        <f>(IF(A17&lt;&gt;"",SUM($G$10:G17),""))</f>
        <v>1551.4275638646841</v>
      </c>
    </row>
    <row r="18" spans="1:9" x14ac:dyDescent="0.25">
      <c r="A18" s="29">
        <f t="shared" si="5"/>
        <v>9</v>
      </c>
      <c r="B18" s="30">
        <f t="shared" si="0"/>
        <v>42948</v>
      </c>
      <c r="C18" s="31">
        <f t="shared" si="6"/>
        <v>37203.511380002834</v>
      </c>
      <c r="D18" s="31">
        <f t="shared" si="1"/>
        <v>543.48952298273025</v>
      </c>
      <c r="E18" s="31">
        <v>0</v>
      </c>
      <c r="F18" s="32">
        <f t="shared" si="2"/>
        <v>357.47196608271611</v>
      </c>
      <c r="G18" s="32">
        <f t="shared" si="3"/>
        <v>186.01755690001417</v>
      </c>
      <c r="H18" s="32">
        <f t="shared" si="4"/>
        <v>36846.039413920116</v>
      </c>
      <c r="I18" s="32">
        <f>(IF(A18&lt;&gt;"",SUM($G$10:G18),""))</f>
        <v>1737.4451207646982</v>
      </c>
    </row>
    <row r="19" spans="1:9" x14ac:dyDescent="0.25">
      <c r="A19" s="29">
        <f t="shared" si="5"/>
        <v>10</v>
      </c>
      <c r="B19" s="30">
        <f t="shared" si="0"/>
        <v>42979</v>
      </c>
      <c r="C19" s="31">
        <f t="shared" si="6"/>
        <v>36846.039413920116</v>
      </c>
      <c r="D19" s="31">
        <f t="shared" si="1"/>
        <v>543.48952298273025</v>
      </c>
      <c r="E19" s="31">
        <v>0</v>
      </c>
      <c r="F19" s="32">
        <f t="shared" si="2"/>
        <v>359.25932591312966</v>
      </c>
      <c r="G19" s="32">
        <f t="shared" si="3"/>
        <v>184.23019706960059</v>
      </c>
      <c r="H19" s="32">
        <f t="shared" si="4"/>
        <v>36486.780088006984</v>
      </c>
      <c r="I19" s="32">
        <f>(IF(A19&lt;&gt;"",SUM($G$10:G19),""))</f>
        <v>1921.6753178342988</v>
      </c>
    </row>
    <row r="20" spans="1:9" x14ac:dyDescent="0.25">
      <c r="A20" s="29">
        <f t="shared" si="5"/>
        <v>11</v>
      </c>
      <c r="B20" s="30">
        <f t="shared" si="0"/>
        <v>43009</v>
      </c>
      <c r="C20" s="31">
        <f t="shared" si="6"/>
        <v>36486.780088006984</v>
      </c>
      <c r="D20" s="31">
        <f t="shared" si="1"/>
        <v>543.48952298273025</v>
      </c>
      <c r="E20" s="31">
        <v>0</v>
      </c>
      <c r="F20" s="32">
        <f t="shared" si="2"/>
        <v>361.05562254269535</v>
      </c>
      <c r="G20" s="32">
        <f t="shared" si="3"/>
        <v>182.43390044003493</v>
      </c>
      <c r="H20" s="32">
        <f t="shared" si="4"/>
        <v>36125.724465464285</v>
      </c>
      <c r="I20" s="32">
        <f>(IF(A20&lt;&gt;"",SUM($G$10:G20),""))</f>
        <v>2104.1092182743337</v>
      </c>
    </row>
    <row r="21" spans="1:9" x14ac:dyDescent="0.25">
      <c r="A21" s="29">
        <f t="shared" si="5"/>
        <v>12</v>
      </c>
      <c r="B21" s="30">
        <f t="shared" si="0"/>
        <v>43040</v>
      </c>
      <c r="C21" s="31">
        <f t="shared" si="6"/>
        <v>36125.724465464285</v>
      </c>
      <c r="D21" s="31">
        <f t="shared" si="1"/>
        <v>543.48952298273025</v>
      </c>
      <c r="E21" s="31">
        <v>0</v>
      </c>
      <c r="F21" s="32">
        <f t="shared" si="2"/>
        <v>362.86090065540884</v>
      </c>
      <c r="G21" s="32">
        <f t="shared" si="3"/>
        <v>180.62862232732144</v>
      </c>
      <c r="H21" s="32">
        <f t="shared" si="4"/>
        <v>35762.863564808875</v>
      </c>
      <c r="I21" s="32">
        <f>(IF(A21&lt;&gt;"",SUM($G$10:G21),""))</f>
        <v>2284.7378406016551</v>
      </c>
    </row>
    <row r="22" spans="1:9" x14ac:dyDescent="0.25">
      <c r="A22" s="29">
        <f t="shared" si="5"/>
        <v>13</v>
      </c>
      <c r="B22" s="30">
        <f t="shared" si="0"/>
        <v>43070</v>
      </c>
      <c r="C22" s="31">
        <f t="shared" si="6"/>
        <v>35762.863564808875</v>
      </c>
      <c r="D22" s="31">
        <f t="shared" si="1"/>
        <v>543.48952298273025</v>
      </c>
      <c r="E22" s="31">
        <v>0</v>
      </c>
      <c r="F22" s="32">
        <f t="shared" si="2"/>
        <v>364.67520515868591</v>
      </c>
      <c r="G22" s="32">
        <f t="shared" si="3"/>
        <v>178.81431782404437</v>
      </c>
      <c r="H22" s="32">
        <f t="shared" si="4"/>
        <v>35398.188359650187</v>
      </c>
      <c r="I22" s="32">
        <f>(IF(A22&lt;&gt;"",SUM($G$10:G22),""))</f>
        <v>2463.5521584256994</v>
      </c>
    </row>
    <row r="23" spans="1:9" x14ac:dyDescent="0.25">
      <c r="A23" s="29">
        <f t="shared" si="5"/>
        <v>14</v>
      </c>
      <c r="B23" s="30">
        <f t="shared" si="0"/>
        <v>43101</v>
      </c>
      <c r="C23" s="31">
        <f t="shared" si="6"/>
        <v>35398.188359650187</v>
      </c>
      <c r="D23" s="31">
        <f t="shared" si="1"/>
        <v>543.48952298273025</v>
      </c>
      <c r="E23" s="31">
        <v>0</v>
      </c>
      <c r="F23" s="32">
        <f t="shared" si="2"/>
        <v>366.49858118447935</v>
      </c>
      <c r="G23" s="32">
        <f t="shared" si="3"/>
        <v>176.99094179825093</v>
      </c>
      <c r="H23" s="32">
        <f t="shared" si="4"/>
        <v>35031.689778465705</v>
      </c>
      <c r="I23" s="32">
        <f>(IF(A23&lt;&gt;"",SUM($G$10:G23),""))</f>
        <v>2640.5431002239502</v>
      </c>
    </row>
    <row r="24" spans="1:9" x14ac:dyDescent="0.25">
      <c r="A24" s="29">
        <f t="shared" si="5"/>
        <v>15</v>
      </c>
      <c r="B24" s="30">
        <f t="shared" si="0"/>
        <v>43132</v>
      </c>
      <c r="C24" s="31">
        <f t="shared" si="6"/>
        <v>35031.689778465705</v>
      </c>
      <c r="D24" s="31">
        <f t="shared" si="1"/>
        <v>543.48952298273025</v>
      </c>
      <c r="E24" s="31">
        <v>0</v>
      </c>
      <c r="F24" s="32">
        <f t="shared" si="2"/>
        <v>368.33107409040173</v>
      </c>
      <c r="G24" s="32">
        <f t="shared" si="3"/>
        <v>175.15844889232852</v>
      </c>
      <c r="H24" s="32">
        <f t="shared" si="4"/>
        <v>34663.3587043753</v>
      </c>
      <c r="I24" s="32">
        <f>(IF(A24&lt;&gt;"",SUM($G$10:G24),""))</f>
        <v>2815.7015491162788</v>
      </c>
    </row>
    <row r="25" spans="1:9" x14ac:dyDescent="0.25">
      <c r="A25" s="29">
        <f t="shared" si="5"/>
        <v>16</v>
      </c>
      <c r="B25" s="30">
        <f t="shared" si="0"/>
        <v>43160</v>
      </c>
      <c r="C25" s="31">
        <f t="shared" si="6"/>
        <v>34663.3587043753</v>
      </c>
      <c r="D25" s="31">
        <f t="shared" si="1"/>
        <v>543.48952298273025</v>
      </c>
      <c r="E25" s="31">
        <v>0</v>
      </c>
      <c r="F25" s="32">
        <f t="shared" si="2"/>
        <v>370.17272946085376</v>
      </c>
      <c r="G25" s="32">
        <f t="shared" si="3"/>
        <v>173.31679352187649</v>
      </c>
      <c r="H25" s="32">
        <f t="shared" si="4"/>
        <v>34293.185974914442</v>
      </c>
      <c r="I25" s="32">
        <f>(IF(A25&lt;&gt;"",SUM($G$10:G25),""))</f>
        <v>2989.0183426381554</v>
      </c>
    </row>
    <row r="26" spans="1:9" x14ac:dyDescent="0.25">
      <c r="A26" s="29">
        <f t="shared" si="5"/>
        <v>17</v>
      </c>
      <c r="B26" s="30">
        <f t="shared" si="0"/>
        <v>43191</v>
      </c>
      <c r="C26" s="31">
        <f t="shared" si="6"/>
        <v>34293.185974914442</v>
      </c>
      <c r="D26" s="31">
        <f t="shared" si="1"/>
        <v>543.48952298273025</v>
      </c>
      <c r="E26" s="31">
        <v>0</v>
      </c>
      <c r="F26" s="32">
        <f t="shared" si="2"/>
        <v>372.02359310815802</v>
      </c>
      <c r="G26" s="32">
        <f t="shared" si="3"/>
        <v>171.46592987457223</v>
      </c>
      <c r="H26" s="32">
        <f t="shared" si="4"/>
        <v>33921.162381806287</v>
      </c>
      <c r="I26" s="32">
        <f>(IF(A26&lt;&gt;"",SUM($G$10:G26),""))</f>
        <v>3160.4842725127278</v>
      </c>
    </row>
    <row r="27" spans="1:9" x14ac:dyDescent="0.25">
      <c r="A27" s="29">
        <f t="shared" si="5"/>
        <v>18</v>
      </c>
      <c r="B27" s="30">
        <f t="shared" si="0"/>
        <v>43221</v>
      </c>
      <c r="C27" s="31">
        <f t="shared" si="6"/>
        <v>33921.162381806287</v>
      </c>
      <c r="D27" s="31">
        <f t="shared" si="1"/>
        <v>543.48952298273025</v>
      </c>
      <c r="E27" s="31">
        <v>0</v>
      </c>
      <c r="F27" s="32">
        <f t="shared" si="2"/>
        <v>373.88371107369881</v>
      </c>
      <c r="G27" s="32">
        <f t="shared" si="3"/>
        <v>169.60581190903144</v>
      </c>
      <c r="H27" s="32">
        <f t="shared" si="4"/>
        <v>33547.278670732587</v>
      </c>
      <c r="I27" s="32">
        <f>(IF(A27&lt;&gt;"",SUM($G$10:G27),""))</f>
        <v>3330.0900844217595</v>
      </c>
    </row>
    <row r="28" spans="1:9" x14ac:dyDescent="0.25">
      <c r="A28" s="29">
        <f t="shared" si="5"/>
        <v>19</v>
      </c>
      <c r="B28" s="30">
        <f t="shared" si="0"/>
        <v>43252</v>
      </c>
      <c r="C28" s="31">
        <f t="shared" si="6"/>
        <v>33547.278670732587</v>
      </c>
      <c r="D28" s="31">
        <f t="shared" si="1"/>
        <v>543.48952298273025</v>
      </c>
      <c r="E28" s="31">
        <v>0</v>
      </c>
      <c r="F28" s="32">
        <f t="shared" si="2"/>
        <v>375.7531296290673</v>
      </c>
      <c r="G28" s="32">
        <f t="shared" si="3"/>
        <v>167.73639335366295</v>
      </c>
      <c r="H28" s="32">
        <f t="shared" si="4"/>
        <v>33171.525541103518</v>
      </c>
      <c r="I28" s="32">
        <f>(IF(A28&lt;&gt;"",SUM($G$10:G28),""))</f>
        <v>3497.8264777754225</v>
      </c>
    </row>
    <row r="29" spans="1:9" x14ac:dyDescent="0.25">
      <c r="A29" s="29">
        <f t="shared" si="5"/>
        <v>20</v>
      </c>
      <c r="B29" s="30">
        <f t="shared" si="0"/>
        <v>43282</v>
      </c>
      <c r="C29" s="31">
        <f t="shared" si="6"/>
        <v>33171.525541103518</v>
      </c>
      <c r="D29" s="31">
        <f t="shared" si="1"/>
        <v>543.48952298273025</v>
      </c>
      <c r="E29" s="31">
        <v>0</v>
      </c>
      <c r="F29" s="32">
        <f t="shared" si="2"/>
        <v>377.63189527721266</v>
      </c>
      <c r="G29" s="32">
        <f t="shared" si="3"/>
        <v>165.85762770551759</v>
      </c>
      <c r="H29" s="32">
        <f t="shared" si="4"/>
        <v>32793.893645826305</v>
      </c>
      <c r="I29" s="32">
        <f>(IF(A29&lt;&gt;"",SUM($G$10:G29),""))</f>
        <v>3663.6841054809402</v>
      </c>
    </row>
    <row r="30" spans="1:9" x14ac:dyDescent="0.25">
      <c r="A30" s="29">
        <f t="shared" si="5"/>
        <v>21</v>
      </c>
      <c r="B30" s="30">
        <f t="shared" si="0"/>
        <v>43313</v>
      </c>
      <c r="C30" s="31">
        <f t="shared" si="6"/>
        <v>32793.893645826305</v>
      </c>
      <c r="D30" s="31">
        <f t="shared" si="1"/>
        <v>543.48952298273025</v>
      </c>
      <c r="E30" s="31">
        <v>0</v>
      </c>
      <c r="F30" s="32">
        <f t="shared" si="2"/>
        <v>379.52005475359874</v>
      </c>
      <c r="G30" s="32">
        <f t="shared" si="3"/>
        <v>163.96946822913154</v>
      </c>
      <c r="H30" s="32">
        <f t="shared" si="4"/>
        <v>32414.373591072705</v>
      </c>
      <c r="I30" s="32">
        <f>(IF(A30&lt;&gt;"",SUM($G$10:G30),""))</f>
        <v>3827.6535737100717</v>
      </c>
    </row>
    <row r="31" spans="1:9" x14ac:dyDescent="0.25">
      <c r="A31" s="29">
        <f t="shared" si="5"/>
        <v>22</v>
      </c>
      <c r="B31" s="30">
        <f t="shared" si="0"/>
        <v>43344</v>
      </c>
      <c r="C31" s="31">
        <f t="shared" si="6"/>
        <v>32414.373591072705</v>
      </c>
      <c r="D31" s="31">
        <f t="shared" si="1"/>
        <v>543.48952298273025</v>
      </c>
      <c r="E31" s="31">
        <v>0</v>
      </c>
      <c r="F31" s="32">
        <f t="shared" si="2"/>
        <v>381.41765502736672</v>
      </c>
      <c r="G31" s="32">
        <f t="shared" si="3"/>
        <v>162.07186795536353</v>
      </c>
      <c r="H31" s="32">
        <f t="shared" si="4"/>
        <v>32032.955936045339</v>
      </c>
      <c r="I31" s="32">
        <f>(IF(A31&lt;&gt;"",SUM($G$10:G31),""))</f>
        <v>3989.725441665435</v>
      </c>
    </row>
    <row r="32" spans="1:9" x14ac:dyDescent="0.25">
      <c r="A32" s="29">
        <f t="shared" si="5"/>
        <v>23</v>
      </c>
      <c r="B32" s="30">
        <f t="shared" si="0"/>
        <v>43374</v>
      </c>
      <c r="C32" s="31">
        <f t="shared" si="6"/>
        <v>32032.955936045339</v>
      </c>
      <c r="D32" s="31">
        <f t="shared" si="1"/>
        <v>543.48952298273025</v>
      </c>
      <c r="E32" s="31">
        <v>0</v>
      </c>
      <c r="F32" s="32">
        <f t="shared" si="2"/>
        <v>383.32474330250352</v>
      </c>
      <c r="G32" s="32">
        <f t="shared" si="3"/>
        <v>160.1647796802267</v>
      </c>
      <c r="H32" s="32">
        <f t="shared" si="4"/>
        <v>31649.631192742836</v>
      </c>
      <c r="I32" s="32">
        <f>(IF(A32&lt;&gt;"",SUM($G$10:G32),""))</f>
        <v>4149.8902213456613</v>
      </c>
    </row>
    <row r="33" spans="1:9" x14ac:dyDescent="0.25">
      <c r="A33" s="29">
        <f t="shared" si="5"/>
        <v>24</v>
      </c>
      <c r="B33" s="30">
        <f t="shared" si="0"/>
        <v>43405</v>
      </c>
      <c r="C33" s="31">
        <f t="shared" si="6"/>
        <v>31649.631192742836</v>
      </c>
      <c r="D33" s="31">
        <f t="shared" si="1"/>
        <v>543.48952298273025</v>
      </c>
      <c r="E33" s="31">
        <v>0</v>
      </c>
      <c r="F33" s="32">
        <f t="shared" si="2"/>
        <v>385.24136701901602</v>
      </c>
      <c r="G33" s="32">
        <f t="shared" si="3"/>
        <v>158.2481559637142</v>
      </c>
      <c r="H33" s="32">
        <f t="shared" si="4"/>
        <v>31264.389825723822</v>
      </c>
      <c r="I33" s="32">
        <f>(IF(A33&lt;&gt;"",SUM($G$10:G33),""))</f>
        <v>4308.1383773093758</v>
      </c>
    </row>
    <row r="34" spans="1:9" x14ac:dyDescent="0.25">
      <c r="A34" s="29">
        <f t="shared" si="5"/>
        <v>25</v>
      </c>
      <c r="B34" s="30">
        <f t="shared" si="0"/>
        <v>43435</v>
      </c>
      <c r="C34" s="31">
        <f t="shared" si="6"/>
        <v>31264.389825723822</v>
      </c>
      <c r="D34" s="31">
        <f t="shared" si="1"/>
        <v>543.48952298273025</v>
      </c>
      <c r="E34" s="31">
        <v>0</v>
      </c>
      <c r="F34" s="32">
        <f t="shared" si="2"/>
        <v>387.16757385411114</v>
      </c>
      <c r="G34" s="32">
        <f t="shared" si="3"/>
        <v>156.32194912861911</v>
      </c>
      <c r="H34" s="32">
        <f t="shared" si="4"/>
        <v>30877.222251869709</v>
      </c>
      <c r="I34" s="32">
        <f>(IF(A34&lt;&gt;"",SUM($G$10:G34),""))</f>
        <v>4464.4603264379948</v>
      </c>
    </row>
    <row r="35" spans="1:9" x14ac:dyDescent="0.25">
      <c r="A35" s="29">
        <f t="shared" si="5"/>
        <v>26</v>
      </c>
      <c r="B35" s="30">
        <f t="shared" si="0"/>
        <v>43466</v>
      </c>
      <c r="C35" s="31">
        <f t="shared" si="6"/>
        <v>30877.222251869709</v>
      </c>
      <c r="D35" s="31">
        <f t="shared" si="1"/>
        <v>543.48952298273025</v>
      </c>
      <c r="E35" s="31">
        <v>0</v>
      </c>
      <c r="F35" s="32">
        <f t="shared" si="2"/>
        <v>389.10341172338167</v>
      </c>
      <c r="G35" s="32">
        <f t="shared" si="3"/>
        <v>154.38611125934855</v>
      </c>
      <c r="H35" s="32">
        <f t="shared" si="4"/>
        <v>30488.118840146326</v>
      </c>
      <c r="I35" s="32">
        <f>(IF(A35&lt;&gt;"",SUM($G$10:G35),""))</f>
        <v>4618.8464376973434</v>
      </c>
    </row>
    <row r="36" spans="1:9" x14ac:dyDescent="0.25">
      <c r="A36" s="29">
        <f t="shared" si="5"/>
        <v>27</v>
      </c>
      <c r="B36" s="30">
        <f t="shared" si="0"/>
        <v>43497</v>
      </c>
      <c r="C36" s="31">
        <f t="shared" si="6"/>
        <v>30488.118840146326</v>
      </c>
      <c r="D36" s="31">
        <f t="shared" si="1"/>
        <v>543.48952298273025</v>
      </c>
      <c r="E36" s="31">
        <v>0</v>
      </c>
      <c r="F36" s="32">
        <f t="shared" si="2"/>
        <v>391.0489287819986</v>
      </c>
      <c r="G36" s="32">
        <f t="shared" si="3"/>
        <v>152.44059420073162</v>
      </c>
      <c r="H36" s="32">
        <f t="shared" si="4"/>
        <v>30097.069911364328</v>
      </c>
      <c r="I36" s="32">
        <f>(IF(A36&lt;&gt;"",SUM($G$10:G36),""))</f>
        <v>4771.2870318980749</v>
      </c>
    </row>
    <row r="37" spans="1:9" x14ac:dyDescent="0.25">
      <c r="A37" s="29">
        <f t="shared" si="5"/>
        <v>28</v>
      </c>
      <c r="B37" s="30">
        <f t="shared" si="0"/>
        <v>43525</v>
      </c>
      <c r="C37" s="31">
        <f t="shared" si="6"/>
        <v>30097.069911364328</v>
      </c>
      <c r="D37" s="31">
        <f t="shared" si="1"/>
        <v>543.48952298273025</v>
      </c>
      <c r="E37" s="31">
        <v>0</v>
      </c>
      <c r="F37" s="32">
        <f t="shared" si="2"/>
        <v>393.00417342590862</v>
      </c>
      <c r="G37" s="32">
        <f t="shared" si="3"/>
        <v>150.48534955682163</v>
      </c>
      <c r="H37" s="32">
        <f t="shared" si="4"/>
        <v>29704.065737938417</v>
      </c>
      <c r="I37" s="32">
        <f>(IF(A37&lt;&gt;"",SUM($G$10:G37),""))</f>
        <v>4921.7723814548963</v>
      </c>
    </row>
    <row r="38" spans="1:9" x14ac:dyDescent="0.25">
      <c r="A38" s="29">
        <f t="shared" si="5"/>
        <v>29</v>
      </c>
      <c r="B38" s="30">
        <f t="shared" si="0"/>
        <v>43556</v>
      </c>
      <c r="C38" s="31">
        <f t="shared" si="6"/>
        <v>29704.065737938417</v>
      </c>
      <c r="D38" s="31">
        <f t="shared" si="1"/>
        <v>543.48952298273025</v>
      </c>
      <c r="E38" s="31">
        <v>0</v>
      </c>
      <c r="F38" s="32">
        <f t="shared" si="2"/>
        <v>394.96919429303819</v>
      </c>
      <c r="G38" s="32">
        <f t="shared" si="3"/>
        <v>148.52032868969209</v>
      </c>
      <c r="H38" s="32">
        <f t="shared" si="4"/>
        <v>29309.096543645381</v>
      </c>
      <c r="I38" s="32">
        <f>(IF(A38&lt;&gt;"",SUM($G$10:G38),""))</f>
        <v>5070.2927101445885</v>
      </c>
    </row>
    <row r="39" spans="1:9" x14ac:dyDescent="0.25">
      <c r="A39" s="29">
        <f t="shared" si="5"/>
        <v>30</v>
      </c>
      <c r="B39" s="30">
        <f t="shared" si="0"/>
        <v>43586</v>
      </c>
      <c r="C39" s="31">
        <f t="shared" si="6"/>
        <v>29309.096543645381</v>
      </c>
      <c r="D39" s="31">
        <f t="shared" si="1"/>
        <v>543.48952298273025</v>
      </c>
      <c r="E39" s="31">
        <v>0</v>
      </c>
      <c r="F39" s="32">
        <f t="shared" si="2"/>
        <v>396.94404026450331</v>
      </c>
      <c r="G39" s="32">
        <f t="shared" si="3"/>
        <v>146.54548271822691</v>
      </c>
      <c r="H39" s="32">
        <f t="shared" si="4"/>
        <v>28912.152503380876</v>
      </c>
      <c r="I39" s="32">
        <f>(IF(A39&lt;&gt;"",SUM($G$10:G39),""))</f>
        <v>5216.838192862815</v>
      </c>
    </row>
    <row r="40" spans="1:9" x14ac:dyDescent="0.25">
      <c r="A40" s="29">
        <f t="shared" si="5"/>
        <v>31</v>
      </c>
      <c r="B40" s="30">
        <f t="shared" si="0"/>
        <v>43617</v>
      </c>
      <c r="C40" s="31">
        <f t="shared" si="6"/>
        <v>28912.152503380876</v>
      </c>
      <c r="D40" s="31">
        <f t="shared" si="1"/>
        <v>543.48952298273025</v>
      </c>
      <c r="E40" s="31">
        <v>0</v>
      </c>
      <c r="F40" s="32">
        <f t="shared" si="2"/>
        <v>398.92876046582586</v>
      </c>
      <c r="G40" s="32">
        <f t="shared" si="3"/>
        <v>144.56076251690439</v>
      </c>
      <c r="H40" s="32">
        <f t="shared" si="4"/>
        <v>28513.223742915048</v>
      </c>
      <c r="I40" s="32">
        <f>(IF(A40&lt;&gt;"",SUM($G$10:G40),""))</f>
        <v>5361.3989553797192</v>
      </c>
    </row>
    <row r="41" spans="1:9" x14ac:dyDescent="0.25">
      <c r="A41" s="29">
        <f t="shared" si="5"/>
        <v>32</v>
      </c>
      <c r="B41" s="30">
        <f t="shared" si="0"/>
        <v>43647</v>
      </c>
      <c r="C41" s="31">
        <f t="shared" si="6"/>
        <v>28513.223742915048</v>
      </c>
      <c r="D41" s="31">
        <f t="shared" si="1"/>
        <v>543.48952298273025</v>
      </c>
      <c r="E41" s="31">
        <v>0</v>
      </c>
      <c r="F41" s="32">
        <f t="shared" si="2"/>
        <v>400.92340426815497</v>
      </c>
      <c r="G41" s="32">
        <f t="shared" si="3"/>
        <v>142.56611871457525</v>
      </c>
      <c r="H41" s="32">
        <f t="shared" si="4"/>
        <v>28112.300338646892</v>
      </c>
      <c r="I41" s="32">
        <f>(IF(A41&lt;&gt;"",SUM($G$10:G41),""))</f>
        <v>5503.9650740942943</v>
      </c>
    </row>
    <row r="42" spans="1:9" x14ac:dyDescent="0.25">
      <c r="A42" s="29">
        <f t="shared" si="5"/>
        <v>33</v>
      </c>
      <c r="B42" s="30">
        <f t="shared" si="0"/>
        <v>43678</v>
      </c>
      <c r="C42" s="31">
        <f t="shared" si="6"/>
        <v>28112.300338646892</v>
      </c>
      <c r="D42" s="31">
        <f t="shared" si="1"/>
        <v>543.48952298273025</v>
      </c>
      <c r="E42" s="31">
        <v>0</v>
      </c>
      <c r="F42" s="32">
        <f t="shared" si="2"/>
        <v>402.92802128949575</v>
      </c>
      <c r="G42" s="32">
        <f t="shared" si="3"/>
        <v>140.56150169323448</v>
      </c>
      <c r="H42" s="32">
        <f t="shared" si="4"/>
        <v>27709.372317357396</v>
      </c>
      <c r="I42" s="32">
        <f>(IF(A42&lt;&gt;"",SUM($G$10:G42),""))</f>
        <v>5644.5265757875286</v>
      </c>
    </row>
    <row r="43" spans="1:9" x14ac:dyDescent="0.25">
      <c r="A43" s="29">
        <f t="shared" si="5"/>
        <v>34</v>
      </c>
      <c r="B43" s="30">
        <f t="shared" si="0"/>
        <v>43709</v>
      </c>
      <c r="C43" s="31">
        <f t="shared" si="6"/>
        <v>27709.372317357396</v>
      </c>
      <c r="D43" s="31">
        <f t="shared" si="1"/>
        <v>543.48952298273025</v>
      </c>
      <c r="E43" s="31">
        <v>0</v>
      </c>
      <c r="F43" s="32">
        <f t="shared" si="2"/>
        <v>404.94266139594328</v>
      </c>
      <c r="G43" s="32">
        <f t="shared" si="3"/>
        <v>138.54686158678697</v>
      </c>
      <c r="H43" s="32">
        <f t="shared" si="4"/>
        <v>27304.429655961452</v>
      </c>
      <c r="I43" s="32">
        <f>(IF(A43&lt;&gt;"",SUM($G$10:G43),""))</f>
        <v>5783.0734373743153</v>
      </c>
    </row>
    <row r="44" spans="1:9" x14ac:dyDescent="0.25">
      <c r="A44" s="29">
        <f t="shared" si="5"/>
        <v>35</v>
      </c>
      <c r="B44" s="30">
        <f t="shared" si="0"/>
        <v>43739</v>
      </c>
      <c r="C44" s="31">
        <f t="shared" si="6"/>
        <v>27304.429655961452</v>
      </c>
      <c r="D44" s="31">
        <f t="shared" si="1"/>
        <v>543.48952298273025</v>
      </c>
      <c r="E44" s="31">
        <v>0</v>
      </c>
      <c r="F44" s="32">
        <f t="shared" si="2"/>
        <v>406.967374702923</v>
      </c>
      <c r="G44" s="32">
        <f t="shared" si="3"/>
        <v>136.52214827980725</v>
      </c>
      <c r="H44" s="32">
        <f t="shared" si="4"/>
        <v>26897.462281258529</v>
      </c>
      <c r="I44" s="32">
        <f>(IF(A44&lt;&gt;"",SUM($G$10:G44),""))</f>
        <v>5919.5955856541223</v>
      </c>
    </row>
    <row r="45" spans="1:9" x14ac:dyDescent="0.25">
      <c r="A45" s="29">
        <f t="shared" si="5"/>
        <v>36</v>
      </c>
      <c r="B45" s="30">
        <f t="shared" si="0"/>
        <v>43770</v>
      </c>
      <c r="C45" s="31">
        <f t="shared" si="6"/>
        <v>26897.462281258529</v>
      </c>
      <c r="D45" s="31">
        <f t="shared" si="1"/>
        <v>543.48952298273025</v>
      </c>
      <c r="E45" s="31">
        <v>0</v>
      </c>
      <c r="F45" s="32">
        <f t="shared" si="2"/>
        <v>409.00221157643762</v>
      </c>
      <c r="G45" s="32">
        <f t="shared" si="3"/>
        <v>134.48731140629266</v>
      </c>
      <c r="H45" s="32">
        <f t="shared" si="4"/>
        <v>26488.460069682093</v>
      </c>
      <c r="I45" s="32">
        <f>(IF(A45&lt;&gt;"",SUM($G$10:G45),""))</f>
        <v>6054.0828970604152</v>
      </c>
    </row>
    <row r="46" spans="1:9" x14ac:dyDescent="0.25">
      <c r="A46" s="29">
        <f t="shared" si="5"/>
        <v>37</v>
      </c>
      <c r="B46" s="30">
        <f t="shared" si="0"/>
        <v>43800</v>
      </c>
      <c r="C46" s="31">
        <f t="shared" si="6"/>
        <v>26488.460069682093</v>
      </c>
      <c r="D46" s="31">
        <f t="shared" si="1"/>
        <v>543.48952298273025</v>
      </c>
      <c r="E46" s="31">
        <v>0</v>
      </c>
      <c r="F46" s="32">
        <f t="shared" si="2"/>
        <v>411.04722263431978</v>
      </c>
      <c r="G46" s="32">
        <f t="shared" si="3"/>
        <v>132.44230034841047</v>
      </c>
      <c r="H46" s="32">
        <f t="shared" si="4"/>
        <v>26077.412847047774</v>
      </c>
      <c r="I46" s="32">
        <f>(IF(A46&lt;&gt;"",SUM($G$10:G46),""))</f>
        <v>6186.525197408826</v>
      </c>
    </row>
    <row r="47" spans="1:9" x14ac:dyDescent="0.25">
      <c r="A47" s="29">
        <f t="shared" si="5"/>
        <v>38</v>
      </c>
      <c r="B47" s="30">
        <f t="shared" si="0"/>
        <v>43831</v>
      </c>
      <c r="C47" s="31">
        <f t="shared" si="6"/>
        <v>26077.412847047774</v>
      </c>
      <c r="D47" s="31">
        <f t="shared" si="1"/>
        <v>543.48952298273025</v>
      </c>
      <c r="E47" s="31">
        <v>0</v>
      </c>
      <c r="F47" s="32">
        <f t="shared" si="2"/>
        <v>413.10245874749137</v>
      </c>
      <c r="G47" s="32">
        <f t="shared" si="3"/>
        <v>130.38706423523888</v>
      </c>
      <c r="H47" s="32">
        <f t="shared" si="4"/>
        <v>25664.31038830028</v>
      </c>
      <c r="I47" s="32">
        <f>(IF(A47&lt;&gt;"",SUM($G$10:G47),""))</f>
        <v>6316.9122616440645</v>
      </c>
    </row>
    <row r="48" spans="1:9" x14ac:dyDescent="0.25">
      <c r="A48" s="29">
        <f t="shared" si="5"/>
        <v>39</v>
      </c>
      <c r="B48" s="30">
        <f t="shared" si="0"/>
        <v>43862</v>
      </c>
      <c r="C48" s="31">
        <f t="shared" si="6"/>
        <v>25664.31038830028</v>
      </c>
      <c r="D48" s="31">
        <f t="shared" si="1"/>
        <v>543.48952298273025</v>
      </c>
      <c r="E48" s="31">
        <v>0</v>
      </c>
      <c r="F48" s="32">
        <f t="shared" si="2"/>
        <v>415.16797104122884</v>
      </c>
      <c r="G48" s="32">
        <f t="shared" si="3"/>
        <v>128.32155194150141</v>
      </c>
      <c r="H48" s="32">
        <f t="shared" si="4"/>
        <v>25249.142417259052</v>
      </c>
      <c r="I48" s="32">
        <f>(IF(A48&lt;&gt;"",SUM($G$10:G48),""))</f>
        <v>6445.2338135855662</v>
      </c>
    </row>
    <row r="49" spans="1:9" x14ac:dyDescent="0.25">
      <c r="A49" s="29">
        <f t="shared" si="5"/>
        <v>40</v>
      </c>
      <c r="B49" s="30">
        <f t="shared" si="0"/>
        <v>43891</v>
      </c>
      <c r="C49" s="31">
        <f t="shared" si="6"/>
        <v>25249.142417259052</v>
      </c>
      <c r="D49" s="31">
        <f t="shared" si="1"/>
        <v>543.48952298273025</v>
      </c>
      <c r="E49" s="31">
        <v>0</v>
      </c>
      <c r="F49" s="32">
        <f t="shared" si="2"/>
        <v>417.24381089643498</v>
      </c>
      <c r="G49" s="32">
        <f t="shared" si="3"/>
        <v>126.24571208629527</v>
      </c>
      <c r="H49" s="32">
        <f t="shared" si="4"/>
        <v>24831.898606362618</v>
      </c>
      <c r="I49" s="32">
        <f>(IF(A49&lt;&gt;"",SUM($G$10:G49),""))</f>
        <v>6571.4795256718617</v>
      </c>
    </row>
    <row r="50" spans="1:9" x14ac:dyDescent="0.25">
      <c r="A50" s="29">
        <f t="shared" si="5"/>
        <v>41</v>
      </c>
      <c r="B50" s="30">
        <f t="shared" si="0"/>
        <v>43922</v>
      </c>
      <c r="C50" s="31">
        <f t="shared" si="6"/>
        <v>24831.898606362618</v>
      </c>
      <c r="D50" s="31">
        <f t="shared" si="1"/>
        <v>543.48952298273025</v>
      </c>
      <c r="E50" s="31">
        <v>0</v>
      </c>
      <c r="F50" s="32">
        <f t="shared" si="2"/>
        <v>419.33002995091715</v>
      </c>
      <c r="G50" s="32">
        <f t="shared" si="3"/>
        <v>124.1594930318131</v>
      </c>
      <c r="H50" s="32">
        <f t="shared" si="4"/>
        <v>24412.568576411701</v>
      </c>
      <c r="I50" s="32">
        <f>(IF(A50&lt;&gt;"",SUM($G$10:G50),""))</f>
        <v>6695.639018703675</v>
      </c>
    </row>
    <row r="51" spans="1:9" x14ac:dyDescent="0.25">
      <c r="A51" s="29">
        <f t="shared" si="5"/>
        <v>42</v>
      </c>
      <c r="B51" s="30">
        <f t="shared" si="0"/>
        <v>43952</v>
      </c>
      <c r="C51" s="31">
        <f t="shared" si="6"/>
        <v>24412.568576411701</v>
      </c>
      <c r="D51" s="31">
        <f t="shared" si="1"/>
        <v>543.48952298273025</v>
      </c>
      <c r="E51" s="31">
        <v>0</v>
      </c>
      <c r="F51" s="32">
        <f t="shared" si="2"/>
        <v>421.42668010067177</v>
      </c>
      <c r="G51" s="32">
        <f t="shared" si="3"/>
        <v>122.0628428820585</v>
      </c>
      <c r="H51" s="32">
        <f t="shared" si="4"/>
        <v>23991.14189631103</v>
      </c>
      <c r="I51" s="32">
        <f>(IF(A51&lt;&gt;"",SUM($G$10:G51),""))</f>
        <v>6817.7018615857332</v>
      </c>
    </row>
    <row r="52" spans="1:9" x14ac:dyDescent="0.25">
      <c r="A52" s="29">
        <f t="shared" si="5"/>
        <v>43</v>
      </c>
      <c r="B52" s="30">
        <f t="shared" si="0"/>
        <v>43983</v>
      </c>
      <c r="C52" s="31">
        <f t="shared" si="6"/>
        <v>23991.14189631103</v>
      </c>
      <c r="D52" s="31">
        <f t="shared" si="1"/>
        <v>543.48952298273025</v>
      </c>
      <c r="E52" s="31">
        <v>0</v>
      </c>
      <c r="F52" s="32">
        <f t="shared" si="2"/>
        <v>423.53381350117513</v>
      </c>
      <c r="G52" s="32">
        <f t="shared" si="3"/>
        <v>119.95570948155515</v>
      </c>
      <c r="H52" s="32">
        <f t="shared" si="4"/>
        <v>23567.608082809857</v>
      </c>
      <c r="I52" s="32">
        <f>(IF(A52&lt;&gt;"",SUM($G$10:G52),""))</f>
        <v>6937.6575710672887</v>
      </c>
    </row>
    <row r="53" spans="1:9" x14ac:dyDescent="0.25">
      <c r="A53" s="29">
        <f t="shared" si="5"/>
        <v>44</v>
      </c>
      <c r="B53" s="30">
        <f t="shared" si="0"/>
        <v>44013</v>
      </c>
      <c r="C53" s="31">
        <f t="shared" si="6"/>
        <v>23567.608082809857</v>
      </c>
      <c r="D53" s="31">
        <f t="shared" si="1"/>
        <v>543.48952298273025</v>
      </c>
      <c r="E53" s="31">
        <v>0</v>
      </c>
      <c r="F53" s="32">
        <f t="shared" si="2"/>
        <v>425.65148256868099</v>
      </c>
      <c r="G53" s="32">
        <f t="shared" si="3"/>
        <v>117.83804041404929</v>
      </c>
      <c r="H53" s="32">
        <f t="shared" si="4"/>
        <v>23141.956600241174</v>
      </c>
      <c r="I53" s="32">
        <f>(IF(A53&lt;&gt;"",SUM($G$10:G53),""))</f>
        <v>7055.4956114813376</v>
      </c>
    </row>
    <row r="54" spans="1:9" x14ac:dyDescent="0.25">
      <c r="A54" s="29">
        <f t="shared" si="5"/>
        <v>45</v>
      </c>
      <c r="B54" s="30">
        <f t="shared" si="0"/>
        <v>44044</v>
      </c>
      <c r="C54" s="31">
        <f t="shared" si="6"/>
        <v>23141.956600241174</v>
      </c>
      <c r="D54" s="31">
        <f t="shared" si="1"/>
        <v>543.48952298273025</v>
      </c>
      <c r="E54" s="31">
        <v>0</v>
      </c>
      <c r="F54" s="32">
        <f t="shared" si="2"/>
        <v>427.77973998152436</v>
      </c>
      <c r="G54" s="32">
        <f t="shared" si="3"/>
        <v>115.70978300120588</v>
      </c>
      <c r="H54" s="32">
        <f t="shared" si="4"/>
        <v>22714.176860259649</v>
      </c>
      <c r="I54" s="32">
        <f>(IF(A54&lt;&gt;"",SUM($G$10:G54),""))</f>
        <v>7171.2053944825439</v>
      </c>
    </row>
    <row r="55" spans="1:9" x14ac:dyDescent="0.25">
      <c r="A55" s="29">
        <f t="shared" si="5"/>
        <v>46</v>
      </c>
      <c r="B55" s="30">
        <f t="shared" si="0"/>
        <v>44075</v>
      </c>
      <c r="C55" s="31">
        <f t="shared" si="6"/>
        <v>22714.176860259649</v>
      </c>
      <c r="D55" s="31">
        <f t="shared" si="1"/>
        <v>543.48952298273025</v>
      </c>
      <c r="E55" s="31">
        <v>0</v>
      </c>
      <c r="F55" s="32">
        <f t="shared" si="2"/>
        <v>429.91863868143201</v>
      </c>
      <c r="G55" s="32">
        <f t="shared" si="3"/>
        <v>113.57088430129825</v>
      </c>
      <c r="H55" s="32">
        <f t="shared" si="4"/>
        <v>22284.258221578217</v>
      </c>
      <c r="I55" s="32">
        <f>(IF(A55&lt;&gt;"",SUM($G$10:G55),""))</f>
        <v>7284.7762787838419</v>
      </c>
    </row>
    <row r="56" spans="1:9" x14ac:dyDescent="0.25">
      <c r="A56" s="29">
        <f t="shared" si="5"/>
        <v>47</v>
      </c>
      <c r="B56" s="30">
        <f t="shared" si="0"/>
        <v>44105</v>
      </c>
      <c r="C56" s="31">
        <f t="shared" si="6"/>
        <v>22284.258221578217</v>
      </c>
      <c r="D56" s="31">
        <f t="shared" si="1"/>
        <v>543.48952298273025</v>
      </c>
      <c r="E56" s="31">
        <v>0</v>
      </c>
      <c r="F56" s="32">
        <f t="shared" si="2"/>
        <v>432.06823187483917</v>
      </c>
      <c r="G56" s="32">
        <f t="shared" si="3"/>
        <v>111.42129110789108</v>
      </c>
      <c r="H56" s="32">
        <f t="shared" si="4"/>
        <v>21852.189989703376</v>
      </c>
      <c r="I56" s="32">
        <f>(IF(A56&lt;&gt;"",SUM($G$10:G56),""))</f>
        <v>7396.1975698917331</v>
      </c>
    </row>
    <row r="57" spans="1:9" x14ac:dyDescent="0.25">
      <c r="A57" s="29">
        <f t="shared" si="5"/>
        <v>48</v>
      </c>
      <c r="B57" s="30">
        <f t="shared" si="0"/>
        <v>44136</v>
      </c>
      <c r="C57" s="31">
        <f t="shared" si="6"/>
        <v>21852.189989703376</v>
      </c>
      <c r="D57" s="31">
        <f t="shared" si="1"/>
        <v>543.48952298273025</v>
      </c>
      <c r="E57" s="31">
        <v>0</v>
      </c>
      <c r="F57" s="32">
        <f t="shared" si="2"/>
        <v>434.22857303421335</v>
      </c>
      <c r="G57" s="32">
        <f t="shared" si="3"/>
        <v>109.26094994851688</v>
      </c>
      <c r="H57" s="32">
        <f t="shared" si="4"/>
        <v>21417.961416669164</v>
      </c>
      <c r="I57" s="32">
        <f>(IF(A57&lt;&gt;"",SUM($G$10:G57),""))</f>
        <v>7505.4585198402501</v>
      </c>
    </row>
    <row r="58" spans="1:9" x14ac:dyDescent="0.25">
      <c r="A58" s="29">
        <f t="shared" si="5"/>
        <v>49</v>
      </c>
      <c r="B58" s="30">
        <f t="shared" si="0"/>
        <v>44166</v>
      </c>
      <c r="C58" s="31">
        <f t="shared" si="6"/>
        <v>21417.961416669164</v>
      </c>
      <c r="D58" s="31">
        <f t="shared" si="1"/>
        <v>543.48952298273025</v>
      </c>
      <c r="E58" s="31">
        <v>0</v>
      </c>
      <c r="F58" s="32">
        <f t="shared" si="2"/>
        <v>436.39971589938443</v>
      </c>
      <c r="G58" s="32">
        <f t="shared" si="3"/>
        <v>107.08980708334582</v>
      </c>
      <c r="H58" s="32">
        <f t="shared" si="4"/>
        <v>20981.56170076978</v>
      </c>
      <c r="I58" s="32">
        <f>(IF(A58&lt;&gt;"",SUM($G$10:G58),""))</f>
        <v>7612.5483269235956</v>
      </c>
    </row>
    <row r="59" spans="1:9" x14ac:dyDescent="0.25">
      <c r="A59" s="29">
        <f t="shared" si="5"/>
        <v>50</v>
      </c>
      <c r="B59" s="30">
        <f t="shared" si="0"/>
        <v>44197</v>
      </c>
      <c r="C59" s="31">
        <f t="shared" si="6"/>
        <v>20981.56170076978</v>
      </c>
      <c r="D59" s="31">
        <f t="shared" si="1"/>
        <v>543.48952298273025</v>
      </c>
      <c r="E59" s="31">
        <v>0</v>
      </c>
      <c r="F59" s="32">
        <f t="shared" si="2"/>
        <v>438.58171447888134</v>
      </c>
      <c r="G59" s="32">
        <f t="shared" si="3"/>
        <v>104.9078085038489</v>
      </c>
      <c r="H59" s="32">
        <f t="shared" si="4"/>
        <v>20542.979986290899</v>
      </c>
      <c r="I59" s="32">
        <f>(IF(A59&lt;&gt;"",SUM($G$10:G59),""))</f>
        <v>7717.4561354274447</v>
      </c>
    </row>
    <row r="60" spans="1:9" x14ac:dyDescent="0.25">
      <c r="A60" s="29">
        <f t="shared" si="5"/>
        <v>51</v>
      </c>
      <c r="B60" s="30">
        <f t="shared" si="0"/>
        <v>44228</v>
      </c>
      <c r="C60" s="31">
        <f t="shared" si="6"/>
        <v>20542.979986290899</v>
      </c>
      <c r="D60" s="31">
        <f t="shared" si="1"/>
        <v>543.48952298273025</v>
      </c>
      <c r="E60" s="31">
        <v>0</v>
      </c>
      <c r="F60" s="32">
        <f t="shared" si="2"/>
        <v>440.77462305127574</v>
      </c>
      <c r="G60" s="32">
        <f t="shared" si="3"/>
        <v>102.7148999314545</v>
      </c>
      <c r="H60" s="32">
        <f t="shared" si="4"/>
        <v>20102.205363239624</v>
      </c>
      <c r="I60" s="32">
        <f>(IF(A60&lt;&gt;"",SUM($G$10:G60),""))</f>
        <v>7820.1710353588987</v>
      </c>
    </row>
    <row r="61" spans="1:9" x14ac:dyDescent="0.25">
      <c r="A61" s="29">
        <f t="shared" si="5"/>
        <v>52</v>
      </c>
      <c r="B61" s="30">
        <f t="shared" si="0"/>
        <v>44256</v>
      </c>
      <c r="C61" s="31">
        <f t="shared" si="6"/>
        <v>20102.205363239624</v>
      </c>
      <c r="D61" s="31">
        <f t="shared" si="1"/>
        <v>543.48952298273025</v>
      </c>
      <c r="E61" s="31">
        <v>0</v>
      </c>
      <c r="F61" s="32">
        <f t="shared" si="2"/>
        <v>442.97849616653212</v>
      </c>
      <c r="G61" s="32">
        <f t="shared" si="3"/>
        <v>100.51102681619813</v>
      </c>
      <c r="H61" s="32">
        <f t="shared" si="4"/>
        <v>19659.226867073092</v>
      </c>
      <c r="I61" s="32">
        <f>(IF(A61&lt;&gt;"",SUM($G$10:G61),""))</f>
        <v>7920.6820621750967</v>
      </c>
    </row>
    <row r="62" spans="1:9" x14ac:dyDescent="0.25">
      <c r="A62" s="29">
        <f t="shared" si="5"/>
        <v>53</v>
      </c>
      <c r="B62" s="30">
        <f t="shared" si="0"/>
        <v>44287</v>
      </c>
      <c r="C62" s="31">
        <f t="shared" si="6"/>
        <v>19659.226867073092</v>
      </c>
      <c r="D62" s="31">
        <f t="shared" si="1"/>
        <v>543.48952298273025</v>
      </c>
      <c r="E62" s="31">
        <v>0</v>
      </c>
      <c r="F62" s="32">
        <f t="shared" si="2"/>
        <v>445.19338864736477</v>
      </c>
      <c r="G62" s="32">
        <f t="shared" si="3"/>
        <v>98.296134335365466</v>
      </c>
      <c r="H62" s="32">
        <f t="shared" si="4"/>
        <v>19214.033478425728</v>
      </c>
      <c r="I62" s="32">
        <f>(IF(A62&lt;&gt;"",SUM($G$10:G62),""))</f>
        <v>8018.9781965104621</v>
      </c>
    </row>
    <row r="63" spans="1:9" x14ac:dyDescent="0.25">
      <c r="A63" s="29">
        <f t="shared" si="5"/>
        <v>54</v>
      </c>
      <c r="B63" s="30">
        <f t="shared" si="0"/>
        <v>44317</v>
      </c>
      <c r="C63" s="31">
        <f t="shared" si="6"/>
        <v>19214.033478425728</v>
      </c>
      <c r="D63" s="31">
        <f t="shared" si="1"/>
        <v>543.48952298273025</v>
      </c>
      <c r="E63" s="31">
        <v>0</v>
      </c>
      <c r="F63" s="32">
        <f t="shared" si="2"/>
        <v>447.41935559060164</v>
      </c>
      <c r="G63" s="32">
        <f t="shared" si="3"/>
        <v>96.070167392128639</v>
      </c>
      <c r="H63" s="32">
        <f t="shared" si="4"/>
        <v>18766.614122835126</v>
      </c>
      <c r="I63" s="32">
        <f>(IF(A63&lt;&gt;"",SUM($G$10:G63),""))</f>
        <v>8115.0483639025906</v>
      </c>
    </row>
    <row r="64" spans="1:9" x14ac:dyDescent="0.25">
      <c r="A64" s="29">
        <f t="shared" si="5"/>
        <v>55</v>
      </c>
      <c r="B64" s="30">
        <f t="shared" si="0"/>
        <v>44348</v>
      </c>
      <c r="C64" s="31">
        <f t="shared" si="6"/>
        <v>18766.614122835126</v>
      </c>
      <c r="D64" s="31">
        <f t="shared" si="1"/>
        <v>543.48952298273025</v>
      </c>
      <c r="E64" s="31">
        <v>0</v>
      </c>
      <c r="F64" s="32">
        <f t="shared" si="2"/>
        <v>449.6564523685546</v>
      </c>
      <c r="G64" s="32">
        <f t="shared" si="3"/>
        <v>93.833070614175639</v>
      </c>
      <c r="H64" s="32">
        <f t="shared" si="4"/>
        <v>18316.957670466571</v>
      </c>
      <c r="I64" s="32">
        <f>(IF(A64&lt;&gt;"",SUM($G$10:G64),""))</f>
        <v>8208.8814345167666</v>
      </c>
    </row>
    <row r="65" spans="1:9" x14ac:dyDescent="0.25">
      <c r="A65" s="29">
        <f t="shared" si="5"/>
        <v>56</v>
      </c>
      <c r="B65" s="30">
        <f t="shared" si="0"/>
        <v>44378</v>
      </c>
      <c r="C65" s="31">
        <f t="shared" si="6"/>
        <v>18316.957670466571</v>
      </c>
      <c r="D65" s="31">
        <f t="shared" si="1"/>
        <v>543.48952298273025</v>
      </c>
      <c r="E65" s="31">
        <v>0</v>
      </c>
      <c r="F65" s="32">
        <f t="shared" si="2"/>
        <v>451.9047346303974</v>
      </c>
      <c r="G65" s="32">
        <f t="shared" si="3"/>
        <v>91.584788352332851</v>
      </c>
      <c r="H65" s="32">
        <f t="shared" si="4"/>
        <v>17865.052935836175</v>
      </c>
      <c r="I65" s="32">
        <f>(IF(A65&lt;&gt;"",SUM($G$10:G65),""))</f>
        <v>8300.4662228690995</v>
      </c>
    </row>
    <row r="66" spans="1:9" x14ac:dyDescent="0.25">
      <c r="A66" s="29">
        <f t="shared" si="5"/>
        <v>57</v>
      </c>
      <c r="B66" s="30">
        <f t="shared" si="0"/>
        <v>44409</v>
      </c>
      <c r="C66" s="31">
        <f t="shared" si="6"/>
        <v>17865.052935836175</v>
      </c>
      <c r="D66" s="31">
        <f t="shared" si="1"/>
        <v>543.48952298273025</v>
      </c>
      <c r="E66" s="31">
        <v>0</v>
      </c>
      <c r="F66" s="32">
        <f t="shared" si="2"/>
        <v>454.16425830354939</v>
      </c>
      <c r="G66" s="32">
        <f t="shared" si="3"/>
        <v>89.325264679180876</v>
      </c>
      <c r="H66" s="32">
        <f t="shared" si="4"/>
        <v>17410.888677532625</v>
      </c>
      <c r="I66" s="32">
        <f>(IF(A66&lt;&gt;"",SUM($G$10:G66),""))</f>
        <v>8389.7914875482802</v>
      </c>
    </row>
    <row r="67" spans="1:9" x14ac:dyDescent="0.25">
      <c r="A67" s="29">
        <f t="shared" si="5"/>
        <v>58</v>
      </c>
      <c r="B67" s="30">
        <f t="shared" si="0"/>
        <v>44440</v>
      </c>
      <c r="C67" s="31">
        <f t="shared" si="6"/>
        <v>17410.888677532625</v>
      </c>
      <c r="D67" s="31">
        <f t="shared" si="1"/>
        <v>543.48952298273025</v>
      </c>
      <c r="E67" s="31">
        <v>0</v>
      </c>
      <c r="F67" s="32">
        <f t="shared" si="2"/>
        <v>456.43507959506712</v>
      </c>
      <c r="G67" s="32">
        <f t="shared" si="3"/>
        <v>87.054443387663127</v>
      </c>
      <c r="H67" s="32">
        <f t="shared" si="4"/>
        <v>16954.453597937558</v>
      </c>
      <c r="I67" s="32">
        <f>(IF(A67&lt;&gt;"",SUM($G$10:G67),""))</f>
        <v>8476.8459309359441</v>
      </c>
    </row>
    <row r="68" spans="1:9" x14ac:dyDescent="0.25">
      <c r="A68" s="29">
        <f t="shared" si="5"/>
        <v>59</v>
      </c>
      <c r="B68" s="30">
        <f t="shared" si="0"/>
        <v>44470</v>
      </c>
      <c r="C68" s="31">
        <f t="shared" si="6"/>
        <v>16954.453597937558</v>
      </c>
      <c r="D68" s="31">
        <f t="shared" si="1"/>
        <v>543.48952298273025</v>
      </c>
      <c r="E68" s="31">
        <v>0</v>
      </c>
      <c r="F68" s="32">
        <f t="shared" si="2"/>
        <v>458.71725499304245</v>
      </c>
      <c r="G68" s="32">
        <f t="shared" si="3"/>
        <v>84.772267989687791</v>
      </c>
      <c r="H68" s="32">
        <f t="shared" si="4"/>
        <v>16495.736342944514</v>
      </c>
      <c r="I68" s="32">
        <f>(IF(A68&lt;&gt;"",SUM($G$10:G68),""))</f>
        <v>8561.6181989256311</v>
      </c>
    </row>
    <row r="69" spans="1:9" x14ac:dyDescent="0.25">
      <c r="A69" s="29">
        <f t="shared" si="5"/>
        <v>60</v>
      </c>
      <c r="B69" s="30">
        <f t="shared" si="0"/>
        <v>44501</v>
      </c>
      <c r="C69" s="31">
        <f t="shared" si="6"/>
        <v>16495.736342944514</v>
      </c>
      <c r="D69" s="31">
        <f t="shared" si="1"/>
        <v>543.48952298273025</v>
      </c>
      <c r="E69" s="31">
        <v>0</v>
      </c>
      <c r="F69" s="32">
        <f t="shared" si="2"/>
        <v>461.01084126800765</v>
      </c>
      <c r="G69" s="32">
        <f t="shared" si="3"/>
        <v>82.478681714722569</v>
      </c>
      <c r="H69" s="32">
        <f t="shared" si="4"/>
        <v>16034.725501676507</v>
      </c>
      <c r="I69" s="32">
        <f>(IF(A69&lt;&gt;"",SUM($G$10:G69),""))</f>
        <v>8644.0968806403544</v>
      </c>
    </row>
    <row r="70" spans="1:9" x14ac:dyDescent="0.25">
      <c r="A70" s="29">
        <f t="shared" si="5"/>
        <v>61</v>
      </c>
      <c r="B70" s="30">
        <f t="shared" si="0"/>
        <v>44531</v>
      </c>
      <c r="C70" s="31">
        <f t="shared" si="6"/>
        <v>16034.725501676507</v>
      </c>
      <c r="D70" s="31">
        <f t="shared" si="1"/>
        <v>543.48952298273025</v>
      </c>
      <c r="E70" s="31">
        <v>0</v>
      </c>
      <c r="F70" s="32">
        <f t="shared" si="2"/>
        <v>463.31589547434771</v>
      </c>
      <c r="G70" s="32">
        <f t="shared" si="3"/>
        <v>80.173627508382538</v>
      </c>
      <c r="H70" s="32">
        <f t="shared" si="4"/>
        <v>15571.409606202158</v>
      </c>
      <c r="I70" s="32">
        <f>(IF(A70&lt;&gt;"",SUM($G$10:G70),""))</f>
        <v>8724.2705081487366</v>
      </c>
    </row>
    <row r="71" spans="1:9" x14ac:dyDescent="0.25">
      <c r="A71" s="29">
        <f t="shared" si="5"/>
        <v>62</v>
      </c>
      <c r="B71" s="30">
        <f t="shared" si="0"/>
        <v>44562</v>
      </c>
      <c r="C71" s="31">
        <f t="shared" si="6"/>
        <v>15571.409606202158</v>
      </c>
      <c r="D71" s="31">
        <f t="shared" si="1"/>
        <v>543.48952298273025</v>
      </c>
      <c r="E71" s="31">
        <v>0</v>
      </c>
      <c r="F71" s="32">
        <f t="shared" si="2"/>
        <v>465.63247495171947</v>
      </c>
      <c r="G71" s="32">
        <f t="shared" si="3"/>
        <v>77.857048031010791</v>
      </c>
      <c r="H71" s="32">
        <f t="shared" si="4"/>
        <v>15105.777131250439</v>
      </c>
      <c r="I71" s="32">
        <f>(IF(A71&lt;&gt;"",SUM($G$10:G71),""))</f>
        <v>8802.1275561797465</v>
      </c>
    </row>
    <row r="72" spans="1:9" x14ac:dyDescent="0.25">
      <c r="A72" s="29">
        <f t="shared" si="5"/>
        <v>63</v>
      </c>
      <c r="B72" s="30">
        <f t="shared" si="0"/>
        <v>44593</v>
      </c>
      <c r="C72" s="31">
        <f t="shared" si="6"/>
        <v>15105.777131250439</v>
      </c>
      <c r="D72" s="31">
        <f t="shared" si="1"/>
        <v>543.48952298273025</v>
      </c>
      <c r="E72" s="31">
        <v>0</v>
      </c>
      <c r="F72" s="32">
        <f t="shared" si="2"/>
        <v>467.96063732647804</v>
      </c>
      <c r="G72" s="32">
        <f t="shared" si="3"/>
        <v>75.5288856562522</v>
      </c>
      <c r="H72" s="32">
        <f t="shared" si="4"/>
        <v>14637.816493923961</v>
      </c>
      <c r="I72" s="32">
        <f>(IF(A72&lt;&gt;"",SUM($G$10:G72),""))</f>
        <v>8877.6564418359994</v>
      </c>
    </row>
    <row r="73" spans="1:9" x14ac:dyDescent="0.25">
      <c r="A73" s="29">
        <f t="shared" si="5"/>
        <v>64</v>
      </c>
      <c r="B73" s="30">
        <f t="shared" si="0"/>
        <v>44621</v>
      </c>
      <c r="C73" s="31">
        <f t="shared" si="6"/>
        <v>14637.816493923961</v>
      </c>
      <c r="D73" s="31">
        <f t="shared" si="1"/>
        <v>543.48952298273025</v>
      </c>
      <c r="E73" s="31">
        <v>0</v>
      </c>
      <c r="F73" s="32">
        <f t="shared" si="2"/>
        <v>470.30044051311046</v>
      </c>
      <c r="G73" s="32">
        <f t="shared" si="3"/>
        <v>73.189082469619805</v>
      </c>
      <c r="H73" s="32">
        <f t="shared" si="4"/>
        <v>14167.516053410851</v>
      </c>
      <c r="I73" s="32">
        <f>(IF(A73&lt;&gt;"",SUM($G$10:G73),""))</f>
        <v>8950.8455243056196</v>
      </c>
    </row>
    <row r="74" spans="1:9" x14ac:dyDescent="0.25">
      <c r="A74" s="29">
        <f t="shared" si="5"/>
        <v>65</v>
      </c>
      <c r="B74" s="30">
        <f t="shared" ref="B74:B137" si="7">IF(A74&lt;&gt;"",DATE(YEAR(LoanStartDate),MONTH(LoanStartDate)+A74*12/PaymentsPerYear,DAY(LoanStartDate)),"")</f>
        <v>44652</v>
      </c>
      <c r="C74" s="31">
        <f t="shared" si="6"/>
        <v>14167.516053410851</v>
      </c>
      <c r="D74" s="31">
        <f t="shared" ref="D74:D137" si="8">IF(A74&lt;&gt;"",ScheduledPayment,"")</f>
        <v>543.48952298273025</v>
      </c>
      <c r="E74" s="31">
        <v>0</v>
      </c>
      <c r="F74" s="32">
        <f t="shared" ref="F74:F137" si="9">IF(A74&lt;&gt;"",$D$10:$D$371+$E$10:$E$371-$G$10:$G$371,"")</f>
        <v>472.651942715676</v>
      </c>
      <c r="G74" s="32">
        <f t="shared" ref="G74:G137" si="10">IF(A74&lt;&gt;"",$C$10:$C$371*(InterestRate/PaymentsPerYear),"")</f>
        <v>70.83758026705425</v>
      </c>
      <c r="H74" s="32">
        <f t="shared" ref="H74:H137" si="11">IF(AND(A74&lt;&gt;"",$D$10:$D$371+$E$10:$E$371&lt;$C$10:$C$371),$C$10:$C$371-$F$10:$F$371,IF(A74&lt;&gt;"",0,""))</f>
        <v>13694.864110695175</v>
      </c>
      <c r="I74" s="32">
        <f>(IF(A74&lt;&gt;"",SUM($G$10:G74),""))</f>
        <v>9021.683104572674</v>
      </c>
    </row>
    <row r="75" spans="1:9" x14ac:dyDescent="0.25">
      <c r="A75" s="29">
        <f t="shared" si="5"/>
        <v>66</v>
      </c>
      <c r="B75" s="30">
        <f t="shared" si="7"/>
        <v>44682</v>
      </c>
      <c r="C75" s="31">
        <f t="shared" si="6"/>
        <v>13694.864110695175</v>
      </c>
      <c r="D75" s="31">
        <f t="shared" si="8"/>
        <v>543.48952298273025</v>
      </c>
      <c r="E75" s="31">
        <v>0</v>
      </c>
      <c r="F75" s="32">
        <f t="shared" si="9"/>
        <v>475.01520242925437</v>
      </c>
      <c r="G75" s="32">
        <f t="shared" si="10"/>
        <v>68.474320553475877</v>
      </c>
      <c r="H75" s="32">
        <f t="shared" si="11"/>
        <v>13219.84890826592</v>
      </c>
      <c r="I75" s="32">
        <f>(IF(A75&lt;&gt;"",SUM($G$10:G75),""))</f>
        <v>9090.15742512615</v>
      </c>
    </row>
    <row r="76" spans="1:9" x14ac:dyDescent="0.25">
      <c r="A76" s="29">
        <f t="shared" ref="A76:A139" si="12">A75+1</f>
        <v>67</v>
      </c>
      <c r="B76" s="30">
        <f t="shared" si="7"/>
        <v>44713</v>
      </c>
      <c r="C76" s="31">
        <f t="shared" ref="C76:C139" si="13">IF(B76&lt;&gt;"",H75,"")</f>
        <v>13219.84890826592</v>
      </c>
      <c r="D76" s="31">
        <f t="shared" si="8"/>
        <v>543.48952298273025</v>
      </c>
      <c r="E76" s="31">
        <v>0</v>
      </c>
      <c r="F76" s="32">
        <f t="shared" si="9"/>
        <v>477.39027844140065</v>
      </c>
      <c r="G76" s="32">
        <f t="shared" si="10"/>
        <v>66.099244541329597</v>
      </c>
      <c r="H76" s="32">
        <f t="shared" si="11"/>
        <v>12742.458629824519</v>
      </c>
      <c r="I76" s="32">
        <f>(IF(A76&lt;&gt;"",SUM($G$10:G76),""))</f>
        <v>9156.2566696674803</v>
      </c>
    </row>
    <row r="77" spans="1:9" x14ac:dyDescent="0.25">
      <c r="A77" s="29">
        <f t="shared" si="12"/>
        <v>68</v>
      </c>
      <c r="B77" s="30">
        <f t="shared" si="7"/>
        <v>44743</v>
      </c>
      <c r="C77" s="31">
        <f t="shared" si="13"/>
        <v>12742.458629824519</v>
      </c>
      <c r="D77" s="31">
        <f t="shared" si="8"/>
        <v>543.48952298273025</v>
      </c>
      <c r="E77" s="31">
        <v>0</v>
      </c>
      <c r="F77" s="32">
        <f t="shared" si="9"/>
        <v>479.77722983360763</v>
      </c>
      <c r="G77" s="32">
        <f t="shared" si="10"/>
        <v>63.712293149122601</v>
      </c>
      <c r="H77" s="32">
        <f t="shared" si="11"/>
        <v>12262.681399990912</v>
      </c>
      <c r="I77" s="32">
        <f>(IF(A77&lt;&gt;"",SUM($G$10:G77),""))</f>
        <v>9219.9689628166034</v>
      </c>
    </row>
    <row r="78" spans="1:9" x14ac:dyDescent="0.25">
      <c r="A78" s="29">
        <f t="shared" si="12"/>
        <v>69</v>
      </c>
      <c r="B78" s="30">
        <f t="shared" si="7"/>
        <v>44774</v>
      </c>
      <c r="C78" s="31">
        <f t="shared" si="13"/>
        <v>12262.681399990912</v>
      </c>
      <c r="D78" s="31">
        <f t="shared" si="8"/>
        <v>543.48952298273025</v>
      </c>
      <c r="E78" s="31">
        <v>0</v>
      </c>
      <c r="F78" s="32">
        <f t="shared" si="9"/>
        <v>482.17611598277568</v>
      </c>
      <c r="G78" s="32">
        <f t="shared" si="10"/>
        <v>61.313406999954559</v>
      </c>
      <c r="H78" s="32">
        <f t="shared" si="11"/>
        <v>11780.505284008135</v>
      </c>
      <c r="I78" s="32">
        <f>(IF(A78&lt;&gt;"",SUM($G$10:G78),""))</f>
        <v>9281.2823698165575</v>
      </c>
    </row>
    <row r="79" spans="1:9" x14ac:dyDescent="0.25">
      <c r="A79" s="29">
        <f t="shared" si="12"/>
        <v>70</v>
      </c>
      <c r="B79" s="30">
        <f t="shared" si="7"/>
        <v>44805</v>
      </c>
      <c r="C79" s="31">
        <f t="shared" si="13"/>
        <v>11780.505284008135</v>
      </c>
      <c r="D79" s="31">
        <f t="shared" si="8"/>
        <v>543.48952298273025</v>
      </c>
      <c r="E79" s="31">
        <v>0</v>
      </c>
      <c r="F79" s="32">
        <f t="shared" si="9"/>
        <v>484.58699656268959</v>
      </c>
      <c r="G79" s="32">
        <f t="shared" si="10"/>
        <v>58.90252642004068</v>
      </c>
      <c r="H79" s="32">
        <f t="shared" si="11"/>
        <v>11295.918287445445</v>
      </c>
      <c r="I79" s="32">
        <f>(IF(A79&lt;&gt;"",SUM($G$10:G79),""))</f>
        <v>9340.1848962365984</v>
      </c>
    </row>
    <row r="80" spans="1:9" x14ac:dyDescent="0.25">
      <c r="A80" s="29">
        <f t="shared" si="12"/>
        <v>71</v>
      </c>
      <c r="B80" s="30">
        <f t="shared" si="7"/>
        <v>44835</v>
      </c>
      <c r="C80" s="31">
        <f t="shared" si="13"/>
        <v>11295.918287445445</v>
      </c>
      <c r="D80" s="31">
        <f t="shared" si="8"/>
        <v>543.48952298273025</v>
      </c>
      <c r="E80" s="31">
        <v>0</v>
      </c>
      <c r="F80" s="32">
        <f t="shared" si="9"/>
        <v>487.00993154550304</v>
      </c>
      <c r="G80" s="32">
        <f t="shared" si="10"/>
        <v>56.479591437227228</v>
      </c>
      <c r="H80" s="32">
        <f t="shared" si="11"/>
        <v>10808.908355899943</v>
      </c>
      <c r="I80" s="32">
        <f>(IF(A80&lt;&gt;"",SUM($G$10:G80),""))</f>
        <v>9396.6644876738264</v>
      </c>
    </row>
    <row r="81" spans="1:9" x14ac:dyDescent="0.25">
      <c r="A81" s="29">
        <f t="shared" si="12"/>
        <v>72</v>
      </c>
      <c r="B81" s="30">
        <f t="shared" si="7"/>
        <v>44866</v>
      </c>
      <c r="C81" s="31">
        <f t="shared" si="13"/>
        <v>10808.908355899943</v>
      </c>
      <c r="D81" s="31">
        <f t="shared" si="8"/>
        <v>543.48952298273025</v>
      </c>
      <c r="E81" s="31">
        <v>0</v>
      </c>
      <c r="F81" s="32">
        <f t="shared" si="9"/>
        <v>489.44498120323055</v>
      </c>
      <c r="G81" s="32">
        <f t="shared" si="10"/>
        <v>54.044541779499717</v>
      </c>
      <c r="H81" s="32">
        <f t="shared" si="11"/>
        <v>10319.463374696712</v>
      </c>
      <c r="I81" s="32">
        <f>(IF(A81&lt;&gt;"",SUM($G$10:G81),""))</f>
        <v>9450.7090294533264</v>
      </c>
    </row>
    <row r="82" spans="1:9" x14ac:dyDescent="0.25">
      <c r="A82" s="29">
        <f t="shared" si="12"/>
        <v>73</v>
      </c>
      <c r="B82" s="30">
        <f t="shared" si="7"/>
        <v>44896</v>
      </c>
      <c r="C82" s="31">
        <f t="shared" si="13"/>
        <v>10319.463374696712</v>
      </c>
      <c r="D82" s="31">
        <f t="shared" si="8"/>
        <v>543.48952298273025</v>
      </c>
      <c r="E82" s="31">
        <v>0</v>
      </c>
      <c r="F82" s="32">
        <f t="shared" si="9"/>
        <v>491.89220610924667</v>
      </c>
      <c r="G82" s="32">
        <f t="shared" si="10"/>
        <v>51.597316873483564</v>
      </c>
      <c r="H82" s="32">
        <f t="shared" si="11"/>
        <v>9827.5711685874649</v>
      </c>
      <c r="I82" s="32">
        <f>(IF(A82&lt;&gt;"",SUM($G$10:G82),""))</f>
        <v>9502.3063463268099</v>
      </c>
    </row>
    <row r="83" spans="1:9" x14ac:dyDescent="0.25">
      <c r="A83" s="29">
        <f t="shared" si="12"/>
        <v>74</v>
      </c>
      <c r="B83" s="30">
        <f t="shared" si="7"/>
        <v>44927</v>
      </c>
      <c r="C83" s="31">
        <f t="shared" si="13"/>
        <v>9827.5711685874649</v>
      </c>
      <c r="D83" s="31">
        <f t="shared" si="8"/>
        <v>543.48952298273025</v>
      </c>
      <c r="E83" s="31">
        <v>0</v>
      </c>
      <c r="F83" s="32">
        <f t="shared" si="9"/>
        <v>494.35166713979294</v>
      </c>
      <c r="G83" s="32">
        <f t="shared" si="10"/>
        <v>49.137855842937327</v>
      </c>
      <c r="H83" s="32">
        <f t="shared" si="11"/>
        <v>9333.2195014476711</v>
      </c>
      <c r="I83" s="32">
        <f>(IF(A83&lt;&gt;"",SUM($G$10:G83),""))</f>
        <v>9551.4442021697469</v>
      </c>
    </row>
    <row r="84" spans="1:9" x14ac:dyDescent="0.25">
      <c r="A84" s="29">
        <f t="shared" si="12"/>
        <v>75</v>
      </c>
      <c r="B84" s="30">
        <f t="shared" si="7"/>
        <v>44958</v>
      </c>
      <c r="C84" s="31">
        <f t="shared" si="13"/>
        <v>9333.2195014476711</v>
      </c>
      <c r="D84" s="31">
        <f t="shared" si="8"/>
        <v>543.48952298273025</v>
      </c>
      <c r="E84" s="31">
        <v>0</v>
      </c>
      <c r="F84" s="32">
        <f t="shared" si="9"/>
        <v>496.82342547549189</v>
      </c>
      <c r="G84" s="32">
        <f t="shared" si="10"/>
        <v>46.666097507238355</v>
      </c>
      <c r="H84" s="32">
        <f t="shared" si="11"/>
        <v>8836.3960759721795</v>
      </c>
      <c r="I84" s="32">
        <f>(IF(A84&lt;&gt;"",SUM($G$10:G84),""))</f>
        <v>9598.110299676986</v>
      </c>
    </row>
    <row r="85" spans="1:9" x14ac:dyDescent="0.25">
      <c r="A85" s="29">
        <f t="shared" si="12"/>
        <v>76</v>
      </c>
      <c r="B85" s="30">
        <f t="shared" si="7"/>
        <v>44986</v>
      </c>
      <c r="C85" s="31">
        <f t="shared" si="13"/>
        <v>8836.3960759721795</v>
      </c>
      <c r="D85" s="31">
        <f t="shared" si="8"/>
        <v>543.48952298273025</v>
      </c>
      <c r="E85" s="31">
        <v>0</v>
      </c>
      <c r="F85" s="32">
        <f t="shared" si="9"/>
        <v>499.30754260286938</v>
      </c>
      <c r="G85" s="32">
        <f t="shared" si="10"/>
        <v>44.181980379860896</v>
      </c>
      <c r="H85" s="32">
        <f t="shared" si="11"/>
        <v>8337.0885333693095</v>
      </c>
      <c r="I85" s="32">
        <f>(IF(A85&lt;&gt;"",SUM($G$10:G85),""))</f>
        <v>9642.2922800568467</v>
      </c>
    </row>
    <row r="86" spans="1:9" x14ac:dyDescent="0.25">
      <c r="A86" s="29">
        <f t="shared" si="12"/>
        <v>77</v>
      </c>
      <c r="B86" s="30">
        <f t="shared" si="7"/>
        <v>45017</v>
      </c>
      <c r="C86" s="31">
        <f t="shared" si="13"/>
        <v>8337.0885333693095</v>
      </c>
      <c r="D86" s="31">
        <f t="shared" si="8"/>
        <v>543.48952298273025</v>
      </c>
      <c r="E86" s="31">
        <v>0</v>
      </c>
      <c r="F86" s="32">
        <f t="shared" si="9"/>
        <v>501.80408031588371</v>
      </c>
      <c r="G86" s="32">
        <f t="shared" si="10"/>
        <v>41.685442666846548</v>
      </c>
      <c r="H86" s="32">
        <f t="shared" si="11"/>
        <v>7835.2844530534258</v>
      </c>
      <c r="I86" s="32">
        <f>(IF(A86&lt;&gt;"",SUM($G$10:G86),""))</f>
        <v>9683.9777227236937</v>
      </c>
    </row>
    <row r="87" spans="1:9" x14ac:dyDescent="0.25">
      <c r="A87" s="29">
        <f t="shared" si="12"/>
        <v>78</v>
      </c>
      <c r="B87" s="30">
        <f t="shared" si="7"/>
        <v>45047</v>
      </c>
      <c r="C87" s="31">
        <f t="shared" si="13"/>
        <v>7835.2844530534258</v>
      </c>
      <c r="D87" s="31">
        <f t="shared" si="8"/>
        <v>543.48952298273025</v>
      </c>
      <c r="E87" s="31">
        <v>0</v>
      </c>
      <c r="F87" s="32">
        <f t="shared" si="9"/>
        <v>504.3131007174631</v>
      </c>
      <c r="G87" s="32">
        <f t="shared" si="10"/>
        <v>39.176422265267128</v>
      </c>
      <c r="H87" s="32">
        <f t="shared" si="11"/>
        <v>7330.9713523359624</v>
      </c>
      <c r="I87" s="32">
        <f>(IF(A87&lt;&gt;"",SUM($G$10:G87),""))</f>
        <v>9723.154144988961</v>
      </c>
    </row>
    <row r="88" spans="1:9" x14ac:dyDescent="0.25">
      <c r="A88" s="29">
        <f t="shared" si="12"/>
        <v>79</v>
      </c>
      <c r="B88" s="30">
        <f t="shared" si="7"/>
        <v>45078</v>
      </c>
      <c r="C88" s="31">
        <f t="shared" si="13"/>
        <v>7330.9713523359624</v>
      </c>
      <c r="D88" s="31">
        <f t="shared" si="8"/>
        <v>543.48952298273025</v>
      </c>
      <c r="E88" s="31">
        <v>0</v>
      </c>
      <c r="F88" s="32">
        <f t="shared" si="9"/>
        <v>506.83466622105044</v>
      </c>
      <c r="G88" s="32">
        <f t="shared" si="10"/>
        <v>36.65485676167981</v>
      </c>
      <c r="H88" s="32">
        <f t="shared" si="11"/>
        <v>6824.1366861149118</v>
      </c>
      <c r="I88" s="32">
        <f>(IF(A88&lt;&gt;"",SUM($G$10:G88),""))</f>
        <v>9759.8090017506402</v>
      </c>
    </row>
    <row r="89" spans="1:9" x14ac:dyDescent="0.25">
      <c r="A89" s="29">
        <f t="shared" si="12"/>
        <v>80</v>
      </c>
      <c r="B89" s="30">
        <f t="shared" si="7"/>
        <v>45108</v>
      </c>
      <c r="C89" s="31">
        <f t="shared" si="13"/>
        <v>6824.1366861149118</v>
      </c>
      <c r="D89" s="31">
        <f t="shared" si="8"/>
        <v>543.48952298273025</v>
      </c>
      <c r="E89" s="31">
        <v>0</v>
      </c>
      <c r="F89" s="32">
        <f t="shared" si="9"/>
        <v>509.36883955215569</v>
      </c>
      <c r="G89" s="32">
        <f t="shared" si="10"/>
        <v>34.120683430574559</v>
      </c>
      <c r="H89" s="32">
        <f t="shared" si="11"/>
        <v>6314.7678465627559</v>
      </c>
      <c r="I89" s="32">
        <f>(IF(A89&lt;&gt;"",SUM($G$10:G89),""))</f>
        <v>9793.9296851812142</v>
      </c>
    </row>
    <row r="90" spans="1:9" x14ac:dyDescent="0.25">
      <c r="A90" s="29">
        <f t="shared" si="12"/>
        <v>81</v>
      </c>
      <c r="B90" s="30">
        <f t="shared" si="7"/>
        <v>45139</v>
      </c>
      <c r="C90" s="31">
        <f t="shared" si="13"/>
        <v>6314.7678465627559</v>
      </c>
      <c r="D90" s="31">
        <f t="shared" si="8"/>
        <v>543.48952298273025</v>
      </c>
      <c r="E90" s="31">
        <v>0</v>
      </c>
      <c r="F90" s="32">
        <f t="shared" si="9"/>
        <v>511.91568374991647</v>
      </c>
      <c r="G90" s="32">
        <f t="shared" si="10"/>
        <v>31.573839232813782</v>
      </c>
      <c r="H90" s="32">
        <f t="shared" si="11"/>
        <v>5802.8521628128392</v>
      </c>
      <c r="I90" s="32">
        <f>(IF(A90&lt;&gt;"",SUM($G$10:G90),""))</f>
        <v>9825.5035244140272</v>
      </c>
    </row>
    <row r="91" spans="1:9" x14ac:dyDescent="0.25">
      <c r="A91" s="29">
        <f t="shared" si="12"/>
        <v>82</v>
      </c>
      <c r="B91" s="30">
        <f t="shared" si="7"/>
        <v>45170</v>
      </c>
      <c r="C91" s="31">
        <f t="shared" si="13"/>
        <v>5802.8521628128392</v>
      </c>
      <c r="D91" s="31">
        <f t="shared" si="8"/>
        <v>543.48952298273025</v>
      </c>
      <c r="E91" s="31">
        <v>0</v>
      </c>
      <c r="F91" s="32">
        <f t="shared" si="9"/>
        <v>514.47526216866606</v>
      </c>
      <c r="G91" s="32">
        <f t="shared" si="10"/>
        <v>29.014260814064198</v>
      </c>
      <c r="H91" s="32">
        <f t="shared" si="11"/>
        <v>5288.3769006441735</v>
      </c>
      <c r="I91" s="32">
        <f>(IF(A91&lt;&gt;"",SUM($G$10:G91),""))</f>
        <v>9854.5177852280922</v>
      </c>
    </row>
    <row r="92" spans="1:9" x14ac:dyDescent="0.25">
      <c r="A92" s="29">
        <f t="shared" si="12"/>
        <v>83</v>
      </c>
      <c r="B92" s="30">
        <f t="shared" si="7"/>
        <v>45200</v>
      </c>
      <c r="C92" s="31">
        <f t="shared" si="13"/>
        <v>5288.3769006441735</v>
      </c>
      <c r="D92" s="31">
        <f t="shared" si="8"/>
        <v>543.48952298273025</v>
      </c>
      <c r="E92" s="31">
        <v>0</v>
      </c>
      <c r="F92" s="32">
        <f t="shared" si="9"/>
        <v>517.04763847950937</v>
      </c>
      <c r="G92" s="32">
        <f t="shared" si="10"/>
        <v>26.441884503220869</v>
      </c>
      <c r="H92" s="32">
        <f t="shared" si="11"/>
        <v>4771.3292621646642</v>
      </c>
      <c r="I92" s="32">
        <f>(IF(A92&lt;&gt;"",SUM($G$10:G92),""))</f>
        <v>9880.9596697313136</v>
      </c>
    </row>
    <row r="93" spans="1:9" x14ac:dyDescent="0.25">
      <c r="A93" s="29">
        <f t="shared" si="12"/>
        <v>84</v>
      </c>
      <c r="B93" s="30">
        <f t="shared" si="7"/>
        <v>45231</v>
      </c>
      <c r="C93" s="31">
        <f t="shared" si="13"/>
        <v>4771.3292621646642</v>
      </c>
      <c r="D93" s="31">
        <f t="shared" si="8"/>
        <v>543.48952298273025</v>
      </c>
      <c r="E93" s="31">
        <v>0</v>
      </c>
      <c r="F93" s="32">
        <f t="shared" si="9"/>
        <v>519.63287667190696</v>
      </c>
      <c r="G93" s="32">
        <f t="shared" si="10"/>
        <v>23.856646310823322</v>
      </c>
      <c r="H93" s="32">
        <f t="shared" si="11"/>
        <v>4251.6963854927571</v>
      </c>
      <c r="I93" s="32">
        <f>(IF(A93&lt;&gt;"",SUM($G$10:G93),""))</f>
        <v>9904.8163160421373</v>
      </c>
    </row>
    <row r="94" spans="1:9" x14ac:dyDescent="0.25">
      <c r="A94" s="29">
        <f t="shared" si="12"/>
        <v>85</v>
      </c>
      <c r="B94" s="30">
        <f t="shared" si="7"/>
        <v>45261</v>
      </c>
      <c r="C94" s="31">
        <f t="shared" si="13"/>
        <v>4251.6963854927571</v>
      </c>
      <c r="D94" s="31">
        <f t="shared" si="8"/>
        <v>543.48952298273025</v>
      </c>
      <c r="E94" s="31">
        <v>0</v>
      </c>
      <c r="F94" s="32">
        <f t="shared" si="9"/>
        <v>522.23104105526647</v>
      </c>
      <c r="G94" s="32">
        <f t="shared" si="10"/>
        <v>21.258481927463787</v>
      </c>
      <c r="H94" s="32">
        <f t="shared" si="11"/>
        <v>3729.4653444374908</v>
      </c>
      <c r="I94" s="32">
        <f>(IF(A94&lt;&gt;"",SUM($G$10:G94),""))</f>
        <v>9926.0747979696007</v>
      </c>
    </row>
    <row r="95" spans="1:9" x14ac:dyDescent="0.25">
      <c r="A95" s="29">
        <f t="shared" si="12"/>
        <v>86</v>
      </c>
      <c r="B95" s="30">
        <f t="shared" si="7"/>
        <v>45292</v>
      </c>
      <c r="C95" s="31">
        <f t="shared" si="13"/>
        <v>3729.4653444374908</v>
      </c>
      <c r="D95" s="31">
        <f t="shared" si="8"/>
        <v>543.48952298273025</v>
      </c>
      <c r="E95" s="31">
        <v>0</v>
      </c>
      <c r="F95" s="32">
        <f t="shared" si="9"/>
        <v>524.84219626054278</v>
      </c>
      <c r="G95" s="32">
        <f t="shared" si="10"/>
        <v>18.647326722187454</v>
      </c>
      <c r="H95" s="32">
        <f t="shared" si="11"/>
        <v>3204.6231481769482</v>
      </c>
      <c r="I95" s="32">
        <f>(IF(A95&lt;&gt;"",SUM($G$10:G95),""))</f>
        <v>9944.7221246917888</v>
      </c>
    </row>
    <row r="96" spans="1:9" x14ac:dyDescent="0.25">
      <c r="A96" s="29">
        <f t="shared" si="12"/>
        <v>87</v>
      </c>
      <c r="B96" s="30">
        <f t="shared" si="7"/>
        <v>45323</v>
      </c>
      <c r="C96" s="31">
        <f t="shared" si="13"/>
        <v>3204.6231481769482</v>
      </c>
      <c r="D96" s="31">
        <f t="shared" si="8"/>
        <v>543.48952298273025</v>
      </c>
      <c r="E96" s="31">
        <v>0</v>
      </c>
      <c r="F96" s="32">
        <f t="shared" si="9"/>
        <v>527.46640724184556</v>
      </c>
      <c r="G96" s="32">
        <f t="shared" si="10"/>
        <v>16.023115740884741</v>
      </c>
      <c r="H96" s="32">
        <f t="shared" si="11"/>
        <v>2677.1567409351028</v>
      </c>
      <c r="I96" s="32">
        <f>(IF(A96&lt;&gt;"",SUM($G$10:G96),""))</f>
        <v>9960.7452404326741</v>
      </c>
    </row>
    <row r="97" spans="1:9" x14ac:dyDescent="0.25">
      <c r="A97" s="29">
        <f t="shared" si="12"/>
        <v>88</v>
      </c>
      <c r="B97" s="30">
        <f t="shared" si="7"/>
        <v>45352</v>
      </c>
      <c r="C97" s="31">
        <f t="shared" si="13"/>
        <v>2677.1567409351028</v>
      </c>
      <c r="D97" s="31">
        <f t="shared" si="8"/>
        <v>543.48952298273025</v>
      </c>
      <c r="E97" s="31">
        <v>0</v>
      </c>
      <c r="F97" s="32">
        <f t="shared" si="9"/>
        <v>530.10373927805472</v>
      </c>
      <c r="G97" s="32">
        <f t="shared" si="10"/>
        <v>13.385783704675514</v>
      </c>
      <c r="H97" s="32">
        <f t="shared" si="11"/>
        <v>2147.0530016570483</v>
      </c>
      <c r="I97" s="32">
        <f>(IF(A97&lt;&gt;"",SUM($G$10:G97),""))</f>
        <v>9974.1310241373503</v>
      </c>
    </row>
    <row r="98" spans="1:9" x14ac:dyDescent="0.25">
      <c r="A98" s="29">
        <f t="shared" si="12"/>
        <v>89</v>
      </c>
      <c r="B98" s="30">
        <f t="shared" si="7"/>
        <v>45383</v>
      </c>
      <c r="C98" s="31">
        <f t="shared" si="13"/>
        <v>2147.0530016570483</v>
      </c>
      <c r="D98" s="31">
        <f t="shared" si="8"/>
        <v>543.48952298273025</v>
      </c>
      <c r="E98" s="31">
        <v>0</v>
      </c>
      <c r="F98" s="32">
        <f t="shared" si="9"/>
        <v>532.75425797444495</v>
      </c>
      <c r="G98" s="32">
        <f t="shared" si="10"/>
        <v>10.735265008285241</v>
      </c>
      <c r="H98" s="32">
        <f t="shared" si="11"/>
        <v>1614.2987436826033</v>
      </c>
      <c r="I98" s="32">
        <f>(IF(A98&lt;&gt;"",SUM($G$10:G98),""))</f>
        <v>9984.8662891456352</v>
      </c>
    </row>
    <row r="99" spans="1:9" x14ac:dyDescent="0.25">
      <c r="A99" s="29">
        <f t="shared" si="12"/>
        <v>90</v>
      </c>
      <c r="B99" s="30">
        <f t="shared" si="7"/>
        <v>45413</v>
      </c>
      <c r="C99" s="31">
        <f t="shared" si="13"/>
        <v>1614.2987436826033</v>
      </c>
      <c r="D99" s="31">
        <f t="shared" si="8"/>
        <v>543.48952298273025</v>
      </c>
      <c r="E99" s="31">
        <v>0</v>
      </c>
      <c r="F99" s="32">
        <f t="shared" si="9"/>
        <v>535.41802926431728</v>
      </c>
      <c r="G99" s="32">
        <f t="shared" si="10"/>
        <v>8.0714937184130164</v>
      </c>
      <c r="H99" s="32">
        <f t="shared" si="11"/>
        <v>1078.8807144182861</v>
      </c>
      <c r="I99" s="32">
        <f>(IF(A99&lt;&gt;"",SUM($G$10:G99),""))</f>
        <v>9992.9377828640481</v>
      </c>
    </row>
    <row r="100" spans="1:9" x14ac:dyDescent="0.25">
      <c r="A100" s="29">
        <f t="shared" si="12"/>
        <v>91</v>
      </c>
      <c r="B100" s="30">
        <f t="shared" si="7"/>
        <v>45444</v>
      </c>
      <c r="C100" s="31">
        <f t="shared" si="13"/>
        <v>1078.8807144182861</v>
      </c>
      <c r="D100" s="31">
        <f t="shared" si="8"/>
        <v>543.48952298273025</v>
      </c>
      <c r="E100" s="31">
        <v>0</v>
      </c>
      <c r="F100" s="32">
        <f t="shared" si="9"/>
        <v>538.09511941063886</v>
      </c>
      <c r="G100" s="32">
        <f t="shared" si="10"/>
        <v>5.3944035720914307</v>
      </c>
      <c r="H100" s="32">
        <f t="shared" si="11"/>
        <v>540.7855950076472</v>
      </c>
      <c r="I100" s="32">
        <f>(IF(A100&lt;&gt;"",SUM($G$10:G100),""))</f>
        <v>9998.3321864361387</v>
      </c>
    </row>
    <row r="101" spans="1:9" x14ac:dyDescent="0.25">
      <c r="A101" s="29">
        <f t="shared" si="12"/>
        <v>92</v>
      </c>
      <c r="B101" s="30">
        <f t="shared" si="7"/>
        <v>45474</v>
      </c>
      <c r="C101" s="31">
        <f t="shared" si="13"/>
        <v>540.7855950076472</v>
      </c>
      <c r="D101" s="31">
        <f t="shared" si="8"/>
        <v>543.48952298273025</v>
      </c>
      <c r="E101" s="31">
        <v>0</v>
      </c>
      <c r="F101" s="32">
        <f t="shared" si="9"/>
        <v>540.785595007692</v>
      </c>
      <c r="G101" s="32">
        <f t="shared" si="10"/>
        <v>2.7039279750382361</v>
      </c>
      <c r="H101" s="32">
        <f t="shared" si="11"/>
        <v>0</v>
      </c>
      <c r="I101" s="32">
        <f>(IF(A101&lt;&gt;"",SUM($G$10:G101),""))</f>
        <v>10001.036114411178</v>
      </c>
    </row>
    <row r="102" spans="1:9" x14ac:dyDescent="0.25">
      <c r="A102" s="29">
        <f t="shared" si="12"/>
        <v>93</v>
      </c>
      <c r="B102" s="30">
        <f t="shared" si="7"/>
        <v>45505</v>
      </c>
      <c r="C102" s="31">
        <f t="shared" si="13"/>
        <v>0</v>
      </c>
      <c r="D102" s="31">
        <f t="shared" si="8"/>
        <v>543.48952298273025</v>
      </c>
      <c r="E102" s="31">
        <v>0</v>
      </c>
      <c r="F102" s="32">
        <f t="shared" si="9"/>
        <v>543.48952298273025</v>
      </c>
      <c r="G102" s="32">
        <f t="shared" si="10"/>
        <v>0</v>
      </c>
      <c r="H102" s="32">
        <f t="shared" si="11"/>
        <v>0</v>
      </c>
      <c r="I102" s="32">
        <f>(IF(A102&lt;&gt;"",SUM($G$10:G102),""))</f>
        <v>10001.036114411178</v>
      </c>
    </row>
    <row r="103" spans="1:9" x14ac:dyDescent="0.25">
      <c r="A103" s="29">
        <f t="shared" si="12"/>
        <v>94</v>
      </c>
      <c r="B103" s="30">
        <f t="shared" si="7"/>
        <v>45536</v>
      </c>
      <c r="C103" s="31">
        <f t="shared" si="13"/>
        <v>0</v>
      </c>
      <c r="D103" s="31">
        <f t="shared" si="8"/>
        <v>543.48952298273025</v>
      </c>
      <c r="E103" s="31">
        <v>0</v>
      </c>
      <c r="F103" s="32">
        <f t="shared" si="9"/>
        <v>543.48952298273025</v>
      </c>
      <c r="G103" s="32">
        <f t="shared" si="10"/>
        <v>0</v>
      </c>
      <c r="H103" s="32">
        <f t="shared" si="11"/>
        <v>0</v>
      </c>
      <c r="I103" s="32">
        <f>(IF(A103&lt;&gt;"",SUM($G$10:G103),""))</f>
        <v>10001.036114411178</v>
      </c>
    </row>
    <row r="104" spans="1:9" x14ac:dyDescent="0.25">
      <c r="A104" s="29">
        <f t="shared" si="12"/>
        <v>95</v>
      </c>
      <c r="B104" s="30">
        <f t="shared" si="7"/>
        <v>45566</v>
      </c>
      <c r="C104" s="31">
        <f t="shared" si="13"/>
        <v>0</v>
      </c>
      <c r="D104" s="31">
        <f t="shared" si="8"/>
        <v>543.48952298273025</v>
      </c>
      <c r="E104" s="31">
        <v>0</v>
      </c>
      <c r="F104" s="32">
        <f t="shared" si="9"/>
        <v>543.48952298273025</v>
      </c>
      <c r="G104" s="32">
        <f t="shared" si="10"/>
        <v>0</v>
      </c>
      <c r="H104" s="32">
        <f t="shared" si="11"/>
        <v>0</v>
      </c>
      <c r="I104" s="32">
        <f>(IF(A104&lt;&gt;"",SUM($G$10:G104),""))</f>
        <v>10001.036114411178</v>
      </c>
    </row>
    <row r="105" spans="1:9" x14ac:dyDescent="0.25">
      <c r="A105" s="29">
        <f t="shared" si="12"/>
        <v>96</v>
      </c>
      <c r="B105" s="30">
        <f t="shared" si="7"/>
        <v>45597</v>
      </c>
      <c r="C105" s="31">
        <f t="shared" si="13"/>
        <v>0</v>
      </c>
      <c r="D105" s="31">
        <f t="shared" si="8"/>
        <v>543.48952298273025</v>
      </c>
      <c r="E105" s="31">
        <v>0</v>
      </c>
      <c r="F105" s="32">
        <f t="shared" si="9"/>
        <v>543.48952298273025</v>
      </c>
      <c r="G105" s="32">
        <f t="shared" si="10"/>
        <v>0</v>
      </c>
      <c r="H105" s="32">
        <f t="shared" si="11"/>
        <v>0</v>
      </c>
      <c r="I105" s="32">
        <f>(IF(A105&lt;&gt;"",SUM($G$10:G105),""))</f>
        <v>10001.036114411178</v>
      </c>
    </row>
    <row r="106" spans="1:9" x14ac:dyDescent="0.25">
      <c r="A106" s="29">
        <f t="shared" si="12"/>
        <v>97</v>
      </c>
      <c r="B106" s="30">
        <f t="shared" si="7"/>
        <v>45627</v>
      </c>
      <c r="C106" s="31">
        <f t="shared" si="13"/>
        <v>0</v>
      </c>
      <c r="D106" s="31">
        <f t="shared" si="8"/>
        <v>543.48952298273025</v>
      </c>
      <c r="E106" s="31">
        <v>0</v>
      </c>
      <c r="F106" s="32">
        <f t="shared" si="9"/>
        <v>543.48952298273025</v>
      </c>
      <c r="G106" s="32">
        <f t="shared" si="10"/>
        <v>0</v>
      </c>
      <c r="H106" s="32">
        <f t="shared" si="11"/>
        <v>0</v>
      </c>
      <c r="I106" s="32">
        <f>(IF(A106&lt;&gt;"",SUM($G$10:G106),""))</f>
        <v>10001.036114411178</v>
      </c>
    </row>
    <row r="107" spans="1:9" x14ac:dyDescent="0.25">
      <c r="A107" s="29">
        <f t="shared" si="12"/>
        <v>98</v>
      </c>
      <c r="B107" s="30">
        <f t="shared" si="7"/>
        <v>45658</v>
      </c>
      <c r="C107" s="31">
        <f t="shared" si="13"/>
        <v>0</v>
      </c>
      <c r="D107" s="31">
        <f t="shared" si="8"/>
        <v>543.48952298273025</v>
      </c>
      <c r="E107" s="31">
        <v>0</v>
      </c>
      <c r="F107" s="32">
        <f t="shared" si="9"/>
        <v>543.48952298273025</v>
      </c>
      <c r="G107" s="32">
        <f t="shared" si="10"/>
        <v>0</v>
      </c>
      <c r="H107" s="32">
        <f t="shared" si="11"/>
        <v>0</v>
      </c>
      <c r="I107" s="32">
        <f>(IF(A107&lt;&gt;"",SUM($G$10:G107),""))</f>
        <v>10001.036114411178</v>
      </c>
    </row>
    <row r="108" spans="1:9" x14ac:dyDescent="0.25">
      <c r="A108" s="29">
        <f t="shared" si="12"/>
        <v>99</v>
      </c>
      <c r="B108" s="30">
        <f t="shared" si="7"/>
        <v>45689</v>
      </c>
      <c r="C108" s="31">
        <f t="shared" si="13"/>
        <v>0</v>
      </c>
      <c r="D108" s="31">
        <f t="shared" si="8"/>
        <v>543.48952298273025</v>
      </c>
      <c r="E108" s="31">
        <v>0</v>
      </c>
      <c r="F108" s="32">
        <f t="shared" si="9"/>
        <v>543.48952298273025</v>
      </c>
      <c r="G108" s="32">
        <f t="shared" si="10"/>
        <v>0</v>
      </c>
      <c r="H108" s="32">
        <f t="shared" si="11"/>
        <v>0</v>
      </c>
      <c r="I108" s="32">
        <f>(IF(A108&lt;&gt;"",SUM($G$10:G108),""))</f>
        <v>10001.036114411178</v>
      </c>
    </row>
    <row r="109" spans="1:9" x14ac:dyDescent="0.25">
      <c r="A109" s="29">
        <f t="shared" si="12"/>
        <v>100</v>
      </c>
      <c r="B109" s="30">
        <f t="shared" si="7"/>
        <v>45717</v>
      </c>
      <c r="C109" s="31">
        <f t="shared" si="13"/>
        <v>0</v>
      </c>
      <c r="D109" s="31">
        <f t="shared" si="8"/>
        <v>543.48952298273025</v>
      </c>
      <c r="E109" s="31">
        <v>0</v>
      </c>
      <c r="F109" s="32">
        <f t="shared" si="9"/>
        <v>543.48952298273025</v>
      </c>
      <c r="G109" s="32">
        <f t="shared" si="10"/>
        <v>0</v>
      </c>
      <c r="H109" s="32">
        <f t="shared" si="11"/>
        <v>0</v>
      </c>
      <c r="I109" s="32">
        <f>(IF(A109&lt;&gt;"",SUM($G$10:G109),""))</f>
        <v>10001.036114411178</v>
      </c>
    </row>
    <row r="110" spans="1:9" x14ac:dyDescent="0.25">
      <c r="A110" s="29">
        <f t="shared" si="12"/>
        <v>101</v>
      </c>
      <c r="B110" s="30">
        <f t="shared" si="7"/>
        <v>45748</v>
      </c>
      <c r="C110" s="31">
        <f t="shared" si="13"/>
        <v>0</v>
      </c>
      <c r="D110" s="31">
        <f t="shared" si="8"/>
        <v>543.48952298273025</v>
      </c>
      <c r="E110" s="31">
        <v>0</v>
      </c>
      <c r="F110" s="32">
        <f t="shared" si="9"/>
        <v>543.48952298273025</v>
      </c>
      <c r="G110" s="32">
        <f t="shared" si="10"/>
        <v>0</v>
      </c>
      <c r="H110" s="32">
        <f t="shared" si="11"/>
        <v>0</v>
      </c>
      <c r="I110" s="32">
        <f>(IF(A110&lt;&gt;"",SUM($G$10:G110),""))</f>
        <v>10001.036114411178</v>
      </c>
    </row>
    <row r="111" spans="1:9" x14ac:dyDescent="0.25">
      <c r="A111" s="29">
        <f t="shared" si="12"/>
        <v>102</v>
      </c>
      <c r="B111" s="30">
        <f t="shared" si="7"/>
        <v>45778</v>
      </c>
      <c r="C111" s="31">
        <f t="shared" si="13"/>
        <v>0</v>
      </c>
      <c r="D111" s="31">
        <f t="shared" si="8"/>
        <v>543.48952298273025</v>
      </c>
      <c r="E111" s="31">
        <v>0</v>
      </c>
      <c r="F111" s="32">
        <f t="shared" si="9"/>
        <v>543.48952298273025</v>
      </c>
      <c r="G111" s="32">
        <f t="shared" si="10"/>
        <v>0</v>
      </c>
      <c r="H111" s="32">
        <f t="shared" si="11"/>
        <v>0</v>
      </c>
      <c r="I111" s="32">
        <f>(IF(A111&lt;&gt;"",SUM($G$10:G111),""))</f>
        <v>10001.036114411178</v>
      </c>
    </row>
    <row r="112" spans="1:9" x14ac:dyDescent="0.25">
      <c r="A112" s="29">
        <f t="shared" si="12"/>
        <v>103</v>
      </c>
      <c r="B112" s="30">
        <f t="shared" si="7"/>
        <v>45809</v>
      </c>
      <c r="C112" s="31">
        <f t="shared" si="13"/>
        <v>0</v>
      </c>
      <c r="D112" s="31">
        <f t="shared" si="8"/>
        <v>543.48952298273025</v>
      </c>
      <c r="E112" s="31">
        <v>0</v>
      </c>
      <c r="F112" s="32">
        <f t="shared" si="9"/>
        <v>543.48952298273025</v>
      </c>
      <c r="G112" s="32">
        <f t="shared" si="10"/>
        <v>0</v>
      </c>
      <c r="H112" s="32">
        <f t="shared" si="11"/>
        <v>0</v>
      </c>
      <c r="I112" s="32">
        <f>(IF(A112&lt;&gt;"",SUM($G$10:G112),""))</f>
        <v>10001.036114411178</v>
      </c>
    </row>
    <row r="113" spans="1:9" x14ac:dyDescent="0.25">
      <c r="A113" s="29">
        <f t="shared" si="12"/>
        <v>104</v>
      </c>
      <c r="B113" s="30">
        <f t="shared" si="7"/>
        <v>45839</v>
      </c>
      <c r="C113" s="31">
        <f t="shared" si="13"/>
        <v>0</v>
      </c>
      <c r="D113" s="31">
        <f t="shared" si="8"/>
        <v>543.48952298273025</v>
      </c>
      <c r="E113" s="31">
        <v>0</v>
      </c>
      <c r="F113" s="32">
        <f t="shared" si="9"/>
        <v>543.48952298273025</v>
      </c>
      <c r="G113" s="32">
        <f t="shared" si="10"/>
        <v>0</v>
      </c>
      <c r="H113" s="32">
        <f t="shared" si="11"/>
        <v>0</v>
      </c>
      <c r="I113" s="32">
        <f>(IF(A113&lt;&gt;"",SUM($G$10:G113),""))</f>
        <v>10001.036114411178</v>
      </c>
    </row>
    <row r="114" spans="1:9" x14ac:dyDescent="0.25">
      <c r="A114" s="29">
        <f t="shared" si="12"/>
        <v>105</v>
      </c>
      <c r="B114" s="30">
        <f t="shared" si="7"/>
        <v>45870</v>
      </c>
      <c r="C114" s="31">
        <f t="shared" si="13"/>
        <v>0</v>
      </c>
      <c r="D114" s="31">
        <f t="shared" si="8"/>
        <v>543.48952298273025</v>
      </c>
      <c r="E114" s="31">
        <v>0</v>
      </c>
      <c r="F114" s="32">
        <f t="shared" si="9"/>
        <v>543.48952298273025</v>
      </c>
      <c r="G114" s="32">
        <f t="shared" si="10"/>
        <v>0</v>
      </c>
      <c r="H114" s="32">
        <f t="shared" si="11"/>
        <v>0</v>
      </c>
      <c r="I114" s="32">
        <f>(IF(A114&lt;&gt;"",SUM($G$10:G114),""))</f>
        <v>10001.036114411178</v>
      </c>
    </row>
    <row r="115" spans="1:9" x14ac:dyDescent="0.25">
      <c r="A115" s="29">
        <f t="shared" si="12"/>
        <v>106</v>
      </c>
      <c r="B115" s="30">
        <f t="shared" si="7"/>
        <v>45901</v>
      </c>
      <c r="C115" s="31">
        <f t="shared" si="13"/>
        <v>0</v>
      </c>
      <c r="D115" s="31">
        <f t="shared" si="8"/>
        <v>543.48952298273025</v>
      </c>
      <c r="E115" s="31">
        <v>0</v>
      </c>
      <c r="F115" s="32">
        <f t="shared" si="9"/>
        <v>543.48952298273025</v>
      </c>
      <c r="G115" s="32">
        <f t="shared" si="10"/>
        <v>0</v>
      </c>
      <c r="H115" s="32">
        <f t="shared" si="11"/>
        <v>0</v>
      </c>
      <c r="I115" s="32">
        <f>(IF(A115&lt;&gt;"",SUM($G$10:G115),""))</f>
        <v>10001.036114411178</v>
      </c>
    </row>
    <row r="116" spans="1:9" x14ac:dyDescent="0.25">
      <c r="A116" s="29">
        <f t="shared" si="12"/>
        <v>107</v>
      </c>
      <c r="B116" s="30">
        <f t="shared" si="7"/>
        <v>45931</v>
      </c>
      <c r="C116" s="31">
        <f t="shared" si="13"/>
        <v>0</v>
      </c>
      <c r="D116" s="31">
        <f t="shared" si="8"/>
        <v>543.48952298273025</v>
      </c>
      <c r="E116" s="31">
        <v>0</v>
      </c>
      <c r="F116" s="32">
        <f t="shared" si="9"/>
        <v>543.48952298273025</v>
      </c>
      <c r="G116" s="32">
        <f t="shared" si="10"/>
        <v>0</v>
      </c>
      <c r="H116" s="32">
        <f t="shared" si="11"/>
        <v>0</v>
      </c>
      <c r="I116" s="32">
        <f>(IF(A116&lt;&gt;"",SUM($G$10:G116),""))</f>
        <v>10001.036114411178</v>
      </c>
    </row>
    <row r="117" spans="1:9" x14ac:dyDescent="0.25">
      <c r="A117" s="29">
        <f t="shared" si="12"/>
        <v>108</v>
      </c>
      <c r="B117" s="30">
        <f t="shared" si="7"/>
        <v>45962</v>
      </c>
      <c r="C117" s="31">
        <f t="shared" si="13"/>
        <v>0</v>
      </c>
      <c r="D117" s="31">
        <f t="shared" si="8"/>
        <v>543.48952298273025</v>
      </c>
      <c r="E117" s="31">
        <v>0</v>
      </c>
      <c r="F117" s="32">
        <f t="shared" si="9"/>
        <v>543.48952298273025</v>
      </c>
      <c r="G117" s="32">
        <f t="shared" si="10"/>
        <v>0</v>
      </c>
      <c r="H117" s="32">
        <f t="shared" si="11"/>
        <v>0</v>
      </c>
      <c r="I117" s="32">
        <f>(IF(A117&lt;&gt;"",SUM($G$10:G117),""))</f>
        <v>10001.036114411178</v>
      </c>
    </row>
    <row r="118" spans="1:9" x14ac:dyDescent="0.25">
      <c r="A118" s="29">
        <f t="shared" si="12"/>
        <v>109</v>
      </c>
      <c r="B118" s="30">
        <f t="shared" si="7"/>
        <v>45992</v>
      </c>
      <c r="C118" s="31">
        <f t="shared" si="13"/>
        <v>0</v>
      </c>
      <c r="D118" s="31">
        <f t="shared" si="8"/>
        <v>543.48952298273025</v>
      </c>
      <c r="E118" s="31">
        <v>0</v>
      </c>
      <c r="F118" s="32">
        <f t="shared" si="9"/>
        <v>543.48952298273025</v>
      </c>
      <c r="G118" s="32">
        <f t="shared" si="10"/>
        <v>0</v>
      </c>
      <c r="H118" s="32">
        <f t="shared" si="11"/>
        <v>0</v>
      </c>
      <c r="I118" s="32">
        <f>(IF(A118&lt;&gt;"",SUM($G$10:G118),""))</f>
        <v>10001.036114411178</v>
      </c>
    </row>
    <row r="119" spans="1:9" x14ac:dyDescent="0.25">
      <c r="A119" s="29">
        <f t="shared" si="12"/>
        <v>110</v>
      </c>
      <c r="B119" s="30">
        <f t="shared" si="7"/>
        <v>46023</v>
      </c>
      <c r="C119" s="31">
        <f t="shared" si="13"/>
        <v>0</v>
      </c>
      <c r="D119" s="31">
        <f t="shared" si="8"/>
        <v>543.48952298273025</v>
      </c>
      <c r="E119" s="31">
        <v>0</v>
      </c>
      <c r="F119" s="32">
        <f t="shared" si="9"/>
        <v>543.48952298273025</v>
      </c>
      <c r="G119" s="32">
        <f t="shared" si="10"/>
        <v>0</v>
      </c>
      <c r="H119" s="32">
        <f t="shared" si="11"/>
        <v>0</v>
      </c>
      <c r="I119" s="32">
        <f>(IF(A119&lt;&gt;"",SUM($G$10:G119),""))</f>
        <v>10001.036114411178</v>
      </c>
    </row>
    <row r="120" spans="1:9" x14ac:dyDescent="0.25">
      <c r="A120" s="29">
        <f t="shared" si="12"/>
        <v>111</v>
      </c>
      <c r="B120" s="30">
        <f t="shared" si="7"/>
        <v>46054</v>
      </c>
      <c r="C120" s="31">
        <f t="shared" si="13"/>
        <v>0</v>
      </c>
      <c r="D120" s="31">
        <f t="shared" si="8"/>
        <v>543.48952298273025</v>
      </c>
      <c r="E120" s="31">
        <v>0</v>
      </c>
      <c r="F120" s="32">
        <f t="shared" si="9"/>
        <v>543.48952298273025</v>
      </c>
      <c r="G120" s="32">
        <f t="shared" si="10"/>
        <v>0</v>
      </c>
      <c r="H120" s="32">
        <f t="shared" si="11"/>
        <v>0</v>
      </c>
      <c r="I120" s="32">
        <f>(IF(A120&lt;&gt;"",SUM($G$10:G120),""))</f>
        <v>10001.036114411178</v>
      </c>
    </row>
    <row r="121" spans="1:9" x14ac:dyDescent="0.25">
      <c r="A121" s="29">
        <f t="shared" si="12"/>
        <v>112</v>
      </c>
      <c r="B121" s="30">
        <f t="shared" si="7"/>
        <v>46082</v>
      </c>
      <c r="C121" s="31">
        <f t="shared" si="13"/>
        <v>0</v>
      </c>
      <c r="D121" s="31">
        <f t="shared" si="8"/>
        <v>543.48952298273025</v>
      </c>
      <c r="E121" s="31">
        <v>0</v>
      </c>
      <c r="F121" s="32">
        <f t="shared" si="9"/>
        <v>543.48952298273025</v>
      </c>
      <c r="G121" s="32">
        <f t="shared" si="10"/>
        <v>0</v>
      </c>
      <c r="H121" s="32">
        <f t="shared" si="11"/>
        <v>0</v>
      </c>
      <c r="I121" s="32">
        <f>(IF(A121&lt;&gt;"",SUM($G$10:G121),""))</f>
        <v>10001.036114411178</v>
      </c>
    </row>
    <row r="122" spans="1:9" x14ac:dyDescent="0.25">
      <c r="A122" s="29">
        <f t="shared" si="12"/>
        <v>113</v>
      </c>
      <c r="B122" s="30">
        <f t="shared" si="7"/>
        <v>46113</v>
      </c>
      <c r="C122" s="31">
        <f t="shared" si="13"/>
        <v>0</v>
      </c>
      <c r="D122" s="31">
        <f t="shared" si="8"/>
        <v>543.48952298273025</v>
      </c>
      <c r="E122" s="31">
        <v>0</v>
      </c>
      <c r="F122" s="32">
        <f t="shared" si="9"/>
        <v>543.48952298273025</v>
      </c>
      <c r="G122" s="32">
        <f t="shared" si="10"/>
        <v>0</v>
      </c>
      <c r="H122" s="32">
        <f t="shared" si="11"/>
        <v>0</v>
      </c>
      <c r="I122" s="32">
        <f>(IF(A122&lt;&gt;"",SUM($G$10:G122),""))</f>
        <v>10001.036114411178</v>
      </c>
    </row>
    <row r="123" spans="1:9" x14ac:dyDescent="0.25">
      <c r="A123" s="29">
        <f t="shared" si="12"/>
        <v>114</v>
      </c>
      <c r="B123" s="30">
        <f t="shared" si="7"/>
        <v>46143</v>
      </c>
      <c r="C123" s="31">
        <f t="shared" si="13"/>
        <v>0</v>
      </c>
      <c r="D123" s="31">
        <f t="shared" si="8"/>
        <v>543.48952298273025</v>
      </c>
      <c r="E123" s="31">
        <v>0</v>
      </c>
      <c r="F123" s="32">
        <f t="shared" si="9"/>
        <v>543.48952298273025</v>
      </c>
      <c r="G123" s="32">
        <f t="shared" si="10"/>
        <v>0</v>
      </c>
      <c r="H123" s="32">
        <f t="shared" si="11"/>
        <v>0</v>
      </c>
      <c r="I123" s="32">
        <f>(IF(A123&lt;&gt;"",SUM($G$10:G123),""))</f>
        <v>10001.036114411178</v>
      </c>
    </row>
    <row r="124" spans="1:9" x14ac:dyDescent="0.25">
      <c r="A124" s="29">
        <f t="shared" si="12"/>
        <v>115</v>
      </c>
      <c r="B124" s="30">
        <f t="shared" si="7"/>
        <v>46174</v>
      </c>
      <c r="C124" s="31">
        <f t="shared" si="13"/>
        <v>0</v>
      </c>
      <c r="D124" s="31">
        <f t="shared" si="8"/>
        <v>543.48952298273025</v>
      </c>
      <c r="E124" s="31">
        <v>0</v>
      </c>
      <c r="F124" s="32">
        <f t="shared" si="9"/>
        <v>543.48952298273025</v>
      </c>
      <c r="G124" s="32">
        <f t="shared" si="10"/>
        <v>0</v>
      </c>
      <c r="H124" s="32">
        <f t="shared" si="11"/>
        <v>0</v>
      </c>
      <c r="I124" s="32">
        <f>(IF(A124&lt;&gt;"",SUM($G$10:G124),""))</f>
        <v>10001.036114411178</v>
      </c>
    </row>
    <row r="125" spans="1:9" x14ac:dyDescent="0.25">
      <c r="A125" s="29">
        <f t="shared" si="12"/>
        <v>116</v>
      </c>
      <c r="B125" s="30">
        <f t="shared" si="7"/>
        <v>46204</v>
      </c>
      <c r="C125" s="31">
        <f t="shared" si="13"/>
        <v>0</v>
      </c>
      <c r="D125" s="31">
        <f t="shared" si="8"/>
        <v>543.48952298273025</v>
      </c>
      <c r="E125" s="31">
        <v>0</v>
      </c>
      <c r="F125" s="32">
        <f t="shared" si="9"/>
        <v>543.48952298273025</v>
      </c>
      <c r="G125" s="32">
        <f t="shared" si="10"/>
        <v>0</v>
      </c>
      <c r="H125" s="32">
        <f t="shared" si="11"/>
        <v>0</v>
      </c>
      <c r="I125" s="32">
        <f>(IF(A125&lt;&gt;"",SUM($G$10:G125),""))</f>
        <v>10001.036114411178</v>
      </c>
    </row>
    <row r="126" spans="1:9" x14ac:dyDescent="0.25">
      <c r="A126" s="29">
        <f t="shared" si="12"/>
        <v>117</v>
      </c>
      <c r="B126" s="30">
        <f t="shared" si="7"/>
        <v>46235</v>
      </c>
      <c r="C126" s="31">
        <f t="shared" si="13"/>
        <v>0</v>
      </c>
      <c r="D126" s="31">
        <f t="shared" si="8"/>
        <v>543.48952298273025</v>
      </c>
      <c r="E126" s="31">
        <v>0</v>
      </c>
      <c r="F126" s="32">
        <f t="shared" si="9"/>
        <v>543.48952298273025</v>
      </c>
      <c r="G126" s="32">
        <f t="shared" si="10"/>
        <v>0</v>
      </c>
      <c r="H126" s="32">
        <f t="shared" si="11"/>
        <v>0</v>
      </c>
      <c r="I126" s="32">
        <f>(IF(A126&lt;&gt;"",SUM($G$10:G126),""))</f>
        <v>10001.036114411178</v>
      </c>
    </row>
    <row r="127" spans="1:9" x14ac:dyDescent="0.25">
      <c r="A127" s="29">
        <f t="shared" si="12"/>
        <v>118</v>
      </c>
      <c r="B127" s="30">
        <f t="shared" si="7"/>
        <v>46266</v>
      </c>
      <c r="C127" s="31">
        <f t="shared" si="13"/>
        <v>0</v>
      </c>
      <c r="D127" s="31">
        <f t="shared" si="8"/>
        <v>543.48952298273025</v>
      </c>
      <c r="E127" s="31">
        <v>0</v>
      </c>
      <c r="F127" s="32">
        <f t="shared" si="9"/>
        <v>543.48952298273025</v>
      </c>
      <c r="G127" s="32">
        <f t="shared" si="10"/>
        <v>0</v>
      </c>
      <c r="H127" s="32">
        <f t="shared" si="11"/>
        <v>0</v>
      </c>
      <c r="I127" s="32">
        <f>(IF(A127&lt;&gt;"",SUM($G$10:G127),""))</f>
        <v>10001.036114411178</v>
      </c>
    </row>
    <row r="128" spans="1:9" x14ac:dyDescent="0.25">
      <c r="A128" s="29">
        <f t="shared" si="12"/>
        <v>119</v>
      </c>
      <c r="B128" s="30">
        <f t="shared" si="7"/>
        <v>46296</v>
      </c>
      <c r="C128" s="31">
        <f t="shared" si="13"/>
        <v>0</v>
      </c>
      <c r="D128" s="31">
        <f t="shared" si="8"/>
        <v>543.48952298273025</v>
      </c>
      <c r="E128" s="31">
        <v>0</v>
      </c>
      <c r="F128" s="32">
        <f t="shared" si="9"/>
        <v>543.48952298273025</v>
      </c>
      <c r="G128" s="32">
        <f t="shared" si="10"/>
        <v>0</v>
      </c>
      <c r="H128" s="32">
        <f t="shared" si="11"/>
        <v>0</v>
      </c>
      <c r="I128" s="32">
        <f>(IF(A128&lt;&gt;"",SUM($G$10:G128),""))</f>
        <v>10001.036114411178</v>
      </c>
    </row>
    <row r="129" spans="1:9" x14ac:dyDescent="0.25">
      <c r="A129" s="29">
        <f t="shared" si="12"/>
        <v>120</v>
      </c>
      <c r="B129" s="30">
        <f t="shared" si="7"/>
        <v>46327</v>
      </c>
      <c r="C129" s="31">
        <f t="shared" si="13"/>
        <v>0</v>
      </c>
      <c r="D129" s="31">
        <f t="shared" si="8"/>
        <v>543.48952298273025</v>
      </c>
      <c r="E129" s="31">
        <v>0</v>
      </c>
      <c r="F129" s="32">
        <f t="shared" si="9"/>
        <v>543.48952298273025</v>
      </c>
      <c r="G129" s="32">
        <f t="shared" si="10"/>
        <v>0</v>
      </c>
      <c r="H129" s="32">
        <f t="shared" si="11"/>
        <v>0</v>
      </c>
      <c r="I129" s="32">
        <f>(IF(A129&lt;&gt;"",SUM($G$10:G129),""))</f>
        <v>10001.036114411178</v>
      </c>
    </row>
    <row r="130" spans="1:9" x14ac:dyDescent="0.25">
      <c r="A130" s="29">
        <f t="shared" si="12"/>
        <v>121</v>
      </c>
      <c r="B130" s="30">
        <f t="shared" si="7"/>
        <v>46357</v>
      </c>
      <c r="C130" s="31">
        <f t="shared" si="13"/>
        <v>0</v>
      </c>
      <c r="D130" s="31">
        <f t="shared" si="8"/>
        <v>543.48952298273025</v>
      </c>
      <c r="E130" s="31">
        <v>0</v>
      </c>
      <c r="F130" s="32">
        <f t="shared" si="9"/>
        <v>543.48952298273025</v>
      </c>
      <c r="G130" s="32">
        <f t="shared" si="10"/>
        <v>0</v>
      </c>
      <c r="H130" s="32">
        <f t="shared" si="11"/>
        <v>0</v>
      </c>
      <c r="I130" s="32">
        <f>(IF(A130&lt;&gt;"",SUM($G$10:G130),""))</f>
        <v>10001.036114411178</v>
      </c>
    </row>
    <row r="131" spans="1:9" x14ac:dyDescent="0.25">
      <c r="A131" s="29">
        <f t="shared" si="12"/>
        <v>122</v>
      </c>
      <c r="B131" s="30">
        <f t="shared" si="7"/>
        <v>46388</v>
      </c>
      <c r="C131" s="31">
        <f t="shared" si="13"/>
        <v>0</v>
      </c>
      <c r="D131" s="31">
        <f t="shared" si="8"/>
        <v>543.48952298273025</v>
      </c>
      <c r="E131" s="31">
        <v>0</v>
      </c>
      <c r="F131" s="32">
        <f t="shared" si="9"/>
        <v>543.48952298273025</v>
      </c>
      <c r="G131" s="32">
        <f t="shared" si="10"/>
        <v>0</v>
      </c>
      <c r="H131" s="32">
        <f t="shared" si="11"/>
        <v>0</v>
      </c>
      <c r="I131" s="32">
        <f>(IF(A131&lt;&gt;"",SUM($G$10:G131),""))</f>
        <v>10001.036114411178</v>
      </c>
    </row>
    <row r="132" spans="1:9" x14ac:dyDescent="0.25">
      <c r="A132" s="29">
        <f t="shared" si="12"/>
        <v>123</v>
      </c>
      <c r="B132" s="30">
        <f t="shared" si="7"/>
        <v>46419</v>
      </c>
      <c r="C132" s="31">
        <f t="shared" si="13"/>
        <v>0</v>
      </c>
      <c r="D132" s="31">
        <f t="shared" si="8"/>
        <v>543.48952298273025</v>
      </c>
      <c r="E132" s="31">
        <v>0</v>
      </c>
      <c r="F132" s="32">
        <f t="shared" si="9"/>
        <v>543.48952298273025</v>
      </c>
      <c r="G132" s="32">
        <f t="shared" si="10"/>
        <v>0</v>
      </c>
      <c r="H132" s="32">
        <f t="shared" si="11"/>
        <v>0</v>
      </c>
      <c r="I132" s="32">
        <f>(IF(A132&lt;&gt;"",SUM($G$10:G132),""))</f>
        <v>10001.036114411178</v>
      </c>
    </row>
    <row r="133" spans="1:9" x14ac:dyDescent="0.25">
      <c r="A133" s="29">
        <f t="shared" si="12"/>
        <v>124</v>
      </c>
      <c r="B133" s="30">
        <f t="shared" si="7"/>
        <v>46447</v>
      </c>
      <c r="C133" s="31">
        <f t="shared" si="13"/>
        <v>0</v>
      </c>
      <c r="D133" s="31">
        <f t="shared" si="8"/>
        <v>543.48952298273025</v>
      </c>
      <c r="E133" s="31">
        <v>0</v>
      </c>
      <c r="F133" s="32">
        <f t="shared" si="9"/>
        <v>543.48952298273025</v>
      </c>
      <c r="G133" s="32">
        <f t="shared" si="10"/>
        <v>0</v>
      </c>
      <c r="H133" s="32">
        <f t="shared" si="11"/>
        <v>0</v>
      </c>
      <c r="I133" s="32">
        <f>(IF(A133&lt;&gt;"",SUM($G$10:G133),""))</f>
        <v>10001.036114411178</v>
      </c>
    </row>
    <row r="134" spans="1:9" x14ac:dyDescent="0.25">
      <c r="A134" s="29">
        <f t="shared" si="12"/>
        <v>125</v>
      </c>
      <c r="B134" s="30">
        <f t="shared" si="7"/>
        <v>46478</v>
      </c>
      <c r="C134" s="31">
        <f t="shared" si="13"/>
        <v>0</v>
      </c>
      <c r="D134" s="31">
        <f t="shared" si="8"/>
        <v>543.48952298273025</v>
      </c>
      <c r="E134" s="31">
        <v>0</v>
      </c>
      <c r="F134" s="32">
        <f t="shared" si="9"/>
        <v>543.48952298273025</v>
      </c>
      <c r="G134" s="32">
        <f t="shared" si="10"/>
        <v>0</v>
      </c>
      <c r="H134" s="32">
        <f t="shared" si="11"/>
        <v>0</v>
      </c>
      <c r="I134" s="32">
        <f>(IF(A134&lt;&gt;"",SUM($G$10:G134),""))</f>
        <v>10001.036114411178</v>
      </c>
    </row>
    <row r="135" spans="1:9" x14ac:dyDescent="0.25">
      <c r="A135" s="29">
        <f t="shared" si="12"/>
        <v>126</v>
      </c>
      <c r="B135" s="30">
        <f t="shared" si="7"/>
        <v>46508</v>
      </c>
      <c r="C135" s="31">
        <f t="shared" si="13"/>
        <v>0</v>
      </c>
      <c r="D135" s="31">
        <f t="shared" si="8"/>
        <v>543.48952298273025</v>
      </c>
      <c r="E135" s="31">
        <v>0</v>
      </c>
      <c r="F135" s="32">
        <f t="shared" si="9"/>
        <v>543.48952298273025</v>
      </c>
      <c r="G135" s="32">
        <f t="shared" si="10"/>
        <v>0</v>
      </c>
      <c r="H135" s="32">
        <f t="shared" si="11"/>
        <v>0</v>
      </c>
      <c r="I135" s="32">
        <f>(IF(A135&lt;&gt;"",SUM($G$10:G135),""))</f>
        <v>10001.036114411178</v>
      </c>
    </row>
    <row r="136" spans="1:9" x14ac:dyDescent="0.25">
      <c r="A136" s="29">
        <f t="shared" si="12"/>
        <v>127</v>
      </c>
      <c r="B136" s="30">
        <f t="shared" si="7"/>
        <v>46539</v>
      </c>
      <c r="C136" s="31">
        <f t="shared" si="13"/>
        <v>0</v>
      </c>
      <c r="D136" s="31">
        <f t="shared" si="8"/>
        <v>543.48952298273025</v>
      </c>
      <c r="E136" s="31">
        <v>0</v>
      </c>
      <c r="F136" s="32">
        <f t="shared" si="9"/>
        <v>543.48952298273025</v>
      </c>
      <c r="G136" s="32">
        <f t="shared" si="10"/>
        <v>0</v>
      </c>
      <c r="H136" s="32">
        <f t="shared" si="11"/>
        <v>0</v>
      </c>
      <c r="I136" s="32">
        <f>(IF(A136&lt;&gt;"",SUM($G$10:G136),""))</f>
        <v>10001.036114411178</v>
      </c>
    </row>
    <row r="137" spans="1:9" x14ac:dyDescent="0.25">
      <c r="A137" s="29">
        <f t="shared" si="12"/>
        <v>128</v>
      </c>
      <c r="B137" s="30">
        <f t="shared" si="7"/>
        <v>46569</v>
      </c>
      <c r="C137" s="31">
        <f t="shared" si="13"/>
        <v>0</v>
      </c>
      <c r="D137" s="31">
        <f t="shared" si="8"/>
        <v>543.48952298273025</v>
      </c>
      <c r="E137" s="31">
        <v>0</v>
      </c>
      <c r="F137" s="32">
        <f t="shared" si="9"/>
        <v>543.48952298273025</v>
      </c>
      <c r="G137" s="32">
        <f t="shared" si="10"/>
        <v>0</v>
      </c>
      <c r="H137" s="32">
        <f t="shared" si="11"/>
        <v>0</v>
      </c>
      <c r="I137" s="32">
        <f>(IF(A137&lt;&gt;"",SUM($G$10:G137),""))</f>
        <v>10001.036114411178</v>
      </c>
    </row>
    <row r="138" spans="1:9" x14ac:dyDescent="0.25">
      <c r="A138" s="29">
        <f t="shared" si="12"/>
        <v>129</v>
      </c>
      <c r="B138" s="30">
        <f t="shared" ref="B138:B201" si="14">IF(A138&lt;&gt;"",DATE(YEAR(LoanStartDate),MONTH(LoanStartDate)+A138*12/PaymentsPerYear,DAY(LoanStartDate)),"")</f>
        <v>46600</v>
      </c>
      <c r="C138" s="31">
        <f t="shared" si="13"/>
        <v>0</v>
      </c>
      <c r="D138" s="31">
        <f t="shared" ref="D138:D201" si="15">IF(A138&lt;&gt;"",ScheduledPayment,"")</f>
        <v>543.48952298273025</v>
      </c>
      <c r="E138" s="31">
        <v>0</v>
      </c>
      <c r="F138" s="32">
        <f t="shared" ref="F138:F201" si="16">IF(A138&lt;&gt;"",$D$10:$D$371+$E$10:$E$371-$G$10:$G$371,"")</f>
        <v>543.48952298273025</v>
      </c>
      <c r="G138" s="32">
        <f t="shared" ref="G138:G201" si="17">IF(A138&lt;&gt;"",$C$10:$C$371*(InterestRate/PaymentsPerYear),"")</f>
        <v>0</v>
      </c>
      <c r="H138" s="32">
        <f t="shared" ref="H138:H201" si="18">IF(AND(A138&lt;&gt;"",$D$10:$D$371+$E$10:$E$371&lt;$C$10:$C$371),$C$10:$C$371-$F$10:$F$371,IF(A138&lt;&gt;"",0,""))</f>
        <v>0</v>
      </c>
      <c r="I138" s="32">
        <f>(IF(A138&lt;&gt;"",SUM($G$10:G138),""))</f>
        <v>10001.036114411178</v>
      </c>
    </row>
    <row r="139" spans="1:9" x14ac:dyDescent="0.25">
      <c r="A139" s="29">
        <f t="shared" si="12"/>
        <v>130</v>
      </c>
      <c r="B139" s="30">
        <f t="shared" si="14"/>
        <v>46631</v>
      </c>
      <c r="C139" s="31">
        <f t="shared" si="13"/>
        <v>0</v>
      </c>
      <c r="D139" s="31">
        <f t="shared" si="15"/>
        <v>543.48952298273025</v>
      </c>
      <c r="E139" s="31">
        <v>0</v>
      </c>
      <c r="F139" s="32">
        <f t="shared" si="16"/>
        <v>543.48952298273025</v>
      </c>
      <c r="G139" s="32">
        <f t="shared" si="17"/>
        <v>0</v>
      </c>
      <c r="H139" s="32">
        <f t="shared" si="18"/>
        <v>0</v>
      </c>
      <c r="I139" s="32">
        <f>(IF(A139&lt;&gt;"",SUM($G$10:G139),""))</f>
        <v>10001.036114411178</v>
      </c>
    </row>
    <row r="140" spans="1:9" x14ac:dyDescent="0.25">
      <c r="A140" s="29">
        <f t="shared" ref="A140:A203" si="19">A139+1</f>
        <v>131</v>
      </c>
      <c r="B140" s="30">
        <f t="shared" si="14"/>
        <v>46661</v>
      </c>
      <c r="C140" s="31">
        <f t="shared" ref="C140:C203" si="20">IF(B140&lt;&gt;"",H139,"")</f>
        <v>0</v>
      </c>
      <c r="D140" s="31">
        <f t="shared" si="15"/>
        <v>543.48952298273025</v>
      </c>
      <c r="E140" s="31">
        <v>0</v>
      </c>
      <c r="F140" s="32">
        <f t="shared" si="16"/>
        <v>543.48952298273025</v>
      </c>
      <c r="G140" s="32">
        <f t="shared" si="17"/>
        <v>0</v>
      </c>
      <c r="H140" s="32">
        <f t="shared" si="18"/>
        <v>0</v>
      </c>
      <c r="I140" s="32">
        <f>(IF(A140&lt;&gt;"",SUM($G$10:G140),""))</f>
        <v>10001.036114411178</v>
      </c>
    </row>
    <row r="141" spans="1:9" x14ac:dyDescent="0.25">
      <c r="A141" s="29">
        <f t="shared" si="19"/>
        <v>132</v>
      </c>
      <c r="B141" s="30">
        <f t="shared" si="14"/>
        <v>46692</v>
      </c>
      <c r="C141" s="31">
        <f t="shared" si="20"/>
        <v>0</v>
      </c>
      <c r="D141" s="31">
        <f t="shared" si="15"/>
        <v>543.48952298273025</v>
      </c>
      <c r="E141" s="31">
        <v>0</v>
      </c>
      <c r="F141" s="32">
        <f t="shared" si="16"/>
        <v>543.48952298273025</v>
      </c>
      <c r="G141" s="32">
        <f t="shared" si="17"/>
        <v>0</v>
      </c>
      <c r="H141" s="32">
        <f t="shared" si="18"/>
        <v>0</v>
      </c>
      <c r="I141" s="32">
        <f>(IF(A141&lt;&gt;"",SUM($G$10:G141),""))</f>
        <v>10001.036114411178</v>
      </c>
    </row>
    <row r="142" spans="1:9" x14ac:dyDescent="0.25">
      <c r="A142" s="29">
        <f t="shared" si="19"/>
        <v>133</v>
      </c>
      <c r="B142" s="30">
        <f t="shared" si="14"/>
        <v>46722</v>
      </c>
      <c r="C142" s="31">
        <f t="shared" si="20"/>
        <v>0</v>
      </c>
      <c r="D142" s="31">
        <f t="shared" si="15"/>
        <v>543.48952298273025</v>
      </c>
      <c r="E142" s="31">
        <v>0</v>
      </c>
      <c r="F142" s="32">
        <f t="shared" si="16"/>
        <v>543.48952298273025</v>
      </c>
      <c r="G142" s="32">
        <f t="shared" si="17"/>
        <v>0</v>
      </c>
      <c r="H142" s="32">
        <f t="shared" si="18"/>
        <v>0</v>
      </c>
      <c r="I142" s="32">
        <f>(IF(A142&lt;&gt;"",SUM($G$10:G142),""))</f>
        <v>10001.036114411178</v>
      </c>
    </row>
    <row r="143" spans="1:9" x14ac:dyDescent="0.25">
      <c r="A143" s="29">
        <f t="shared" si="19"/>
        <v>134</v>
      </c>
      <c r="B143" s="30">
        <f t="shared" si="14"/>
        <v>46753</v>
      </c>
      <c r="C143" s="31">
        <f t="shared" si="20"/>
        <v>0</v>
      </c>
      <c r="D143" s="31">
        <f t="shared" si="15"/>
        <v>543.48952298273025</v>
      </c>
      <c r="E143" s="31">
        <v>0</v>
      </c>
      <c r="F143" s="32">
        <f t="shared" si="16"/>
        <v>543.48952298273025</v>
      </c>
      <c r="G143" s="32">
        <f t="shared" si="17"/>
        <v>0</v>
      </c>
      <c r="H143" s="32">
        <f t="shared" si="18"/>
        <v>0</v>
      </c>
      <c r="I143" s="32">
        <f>(IF(A143&lt;&gt;"",SUM($G$10:G143),""))</f>
        <v>10001.036114411178</v>
      </c>
    </row>
    <row r="144" spans="1:9" x14ac:dyDescent="0.25">
      <c r="A144" s="29">
        <f t="shared" si="19"/>
        <v>135</v>
      </c>
      <c r="B144" s="30">
        <f t="shared" si="14"/>
        <v>46784</v>
      </c>
      <c r="C144" s="31">
        <f t="shared" si="20"/>
        <v>0</v>
      </c>
      <c r="D144" s="31">
        <f t="shared" si="15"/>
        <v>543.48952298273025</v>
      </c>
      <c r="E144" s="31">
        <v>0</v>
      </c>
      <c r="F144" s="32">
        <f t="shared" si="16"/>
        <v>543.48952298273025</v>
      </c>
      <c r="G144" s="32">
        <f t="shared" si="17"/>
        <v>0</v>
      </c>
      <c r="H144" s="32">
        <f t="shared" si="18"/>
        <v>0</v>
      </c>
      <c r="I144" s="32">
        <f>(IF(A144&lt;&gt;"",SUM($G$10:G144),""))</f>
        <v>10001.036114411178</v>
      </c>
    </row>
    <row r="145" spans="1:9" x14ac:dyDescent="0.25">
      <c r="A145" s="29">
        <f t="shared" si="19"/>
        <v>136</v>
      </c>
      <c r="B145" s="30">
        <f t="shared" si="14"/>
        <v>46813</v>
      </c>
      <c r="C145" s="31">
        <f t="shared" si="20"/>
        <v>0</v>
      </c>
      <c r="D145" s="31">
        <f t="shared" si="15"/>
        <v>543.48952298273025</v>
      </c>
      <c r="E145" s="31">
        <v>0</v>
      </c>
      <c r="F145" s="32">
        <f t="shared" si="16"/>
        <v>543.48952298273025</v>
      </c>
      <c r="G145" s="32">
        <f t="shared" si="17"/>
        <v>0</v>
      </c>
      <c r="H145" s="32">
        <f t="shared" si="18"/>
        <v>0</v>
      </c>
      <c r="I145" s="32">
        <f>(IF(A145&lt;&gt;"",SUM($G$10:G145),""))</f>
        <v>10001.036114411178</v>
      </c>
    </row>
    <row r="146" spans="1:9" x14ac:dyDescent="0.25">
      <c r="A146" s="29">
        <f t="shared" si="19"/>
        <v>137</v>
      </c>
      <c r="B146" s="30">
        <f t="shared" si="14"/>
        <v>46844</v>
      </c>
      <c r="C146" s="31">
        <f t="shared" si="20"/>
        <v>0</v>
      </c>
      <c r="D146" s="31">
        <f t="shared" si="15"/>
        <v>543.48952298273025</v>
      </c>
      <c r="E146" s="31">
        <v>0</v>
      </c>
      <c r="F146" s="32">
        <f t="shared" si="16"/>
        <v>543.48952298273025</v>
      </c>
      <c r="G146" s="32">
        <f t="shared" si="17"/>
        <v>0</v>
      </c>
      <c r="H146" s="32">
        <f t="shared" si="18"/>
        <v>0</v>
      </c>
      <c r="I146" s="32">
        <f>(IF(A146&lt;&gt;"",SUM($G$10:G146),""))</f>
        <v>10001.036114411178</v>
      </c>
    </row>
    <row r="147" spans="1:9" x14ac:dyDescent="0.25">
      <c r="A147" s="29">
        <f t="shared" si="19"/>
        <v>138</v>
      </c>
      <c r="B147" s="30">
        <f t="shared" si="14"/>
        <v>46874</v>
      </c>
      <c r="C147" s="31">
        <f t="shared" si="20"/>
        <v>0</v>
      </c>
      <c r="D147" s="31">
        <f t="shared" si="15"/>
        <v>543.48952298273025</v>
      </c>
      <c r="E147" s="31">
        <v>0</v>
      </c>
      <c r="F147" s="32">
        <f t="shared" si="16"/>
        <v>543.48952298273025</v>
      </c>
      <c r="G147" s="32">
        <f t="shared" si="17"/>
        <v>0</v>
      </c>
      <c r="H147" s="32">
        <f t="shared" si="18"/>
        <v>0</v>
      </c>
      <c r="I147" s="32">
        <f>(IF(A147&lt;&gt;"",SUM($G$10:G147),""))</f>
        <v>10001.036114411178</v>
      </c>
    </row>
    <row r="148" spans="1:9" x14ac:dyDescent="0.25">
      <c r="A148" s="29">
        <f t="shared" si="19"/>
        <v>139</v>
      </c>
      <c r="B148" s="30">
        <f t="shared" si="14"/>
        <v>46905</v>
      </c>
      <c r="C148" s="31">
        <f t="shared" si="20"/>
        <v>0</v>
      </c>
      <c r="D148" s="31">
        <f t="shared" si="15"/>
        <v>543.48952298273025</v>
      </c>
      <c r="E148" s="31">
        <v>0</v>
      </c>
      <c r="F148" s="32">
        <f t="shared" si="16"/>
        <v>543.48952298273025</v>
      </c>
      <c r="G148" s="32">
        <f t="shared" si="17"/>
        <v>0</v>
      </c>
      <c r="H148" s="32">
        <f t="shared" si="18"/>
        <v>0</v>
      </c>
      <c r="I148" s="32">
        <f>(IF(A148&lt;&gt;"",SUM($G$10:G148),""))</f>
        <v>10001.036114411178</v>
      </c>
    </row>
    <row r="149" spans="1:9" x14ac:dyDescent="0.25">
      <c r="A149" s="29">
        <f t="shared" si="19"/>
        <v>140</v>
      </c>
      <c r="B149" s="30">
        <f t="shared" si="14"/>
        <v>46935</v>
      </c>
      <c r="C149" s="31">
        <f t="shared" si="20"/>
        <v>0</v>
      </c>
      <c r="D149" s="31">
        <f t="shared" si="15"/>
        <v>543.48952298273025</v>
      </c>
      <c r="E149" s="31">
        <v>0</v>
      </c>
      <c r="F149" s="32">
        <f t="shared" si="16"/>
        <v>543.48952298273025</v>
      </c>
      <c r="G149" s="32">
        <f t="shared" si="17"/>
        <v>0</v>
      </c>
      <c r="H149" s="32">
        <f t="shared" si="18"/>
        <v>0</v>
      </c>
      <c r="I149" s="32">
        <f>(IF(A149&lt;&gt;"",SUM($G$10:G149),""))</f>
        <v>10001.036114411178</v>
      </c>
    </row>
    <row r="150" spans="1:9" x14ac:dyDescent="0.25">
      <c r="A150" s="29">
        <f t="shared" si="19"/>
        <v>141</v>
      </c>
      <c r="B150" s="30">
        <f t="shared" si="14"/>
        <v>46966</v>
      </c>
      <c r="C150" s="31">
        <f t="shared" si="20"/>
        <v>0</v>
      </c>
      <c r="D150" s="31">
        <f t="shared" si="15"/>
        <v>543.48952298273025</v>
      </c>
      <c r="E150" s="31">
        <v>0</v>
      </c>
      <c r="F150" s="32">
        <f t="shared" si="16"/>
        <v>543.48952298273025</v>
      </c>
      <c r="G150" s="32">
        <f t="shared" si="17"/>
        <v>0</v>
      </c>
      <c r="H150" s="32">
        <f t="shared" si="18"/>
        <v>0</v>
      </c>
      <c r="I150" s="32">
        <f>(IF(A150&lt;&gt;"",SUM($G$10:G150),""))</f>
        <v>10001.036114411178</v>
      </c>
    </row>
    <row r="151" spans="1:9" x14ac:dyDescent="0.25">
      <c r="A151" s="29">
        <f t="shared" si="19"/>
        <v>142</v>
      </c>
      <c r="B151" s="30">
        <f t="shared" si="14"/>
        <v>46997</v>
      </c>
      <c r="C151" s="31">
        <f t="shared" si="20"/>
        <v>0</v>
      </c>
      <c r="D151" s="31">
        <f t="shared" si="15"/>
        <v>543.48952298273025</v>
      </c>
      <c r="E151" s="31">
        <v>0</v>
      </c>
      <c r="F151" s="32">
        <f t="shared" si="16"/>
        <v>543.48952298273025</v>
      </c>
      <c r="G151" s="32">
        <f t="shared" si="17"/>
        <v>0</v>
      </c>
      <c r="H151" s="32">
        <f t="shared" si="18"/>
        <v>0</v>
      </c>
      <c r="I151" s="32">
        <f>(IF(A151&lt;&gt;"",SUM($G$10:G151),""))</f>
        <v>10001.036114411178</v>
      </c>
    </row>
    <row r="152" spans="1:9" x14ac:dyDescent="0.25">
      <c r="A152" s="29">
        <f t="shared" si="19"/>
        <v>143</v>
      </c>
      <c r="B152" s="30">
        <f t="shared" si="14"/>
        <v>47027</v>
      </c>
      <c r="C152" s="31">
        <f t="shared" si="20"/>
        <v>0</v>
      </c>
      <c r="D152" s="31">
        <f t="shared" si="15"/>
        <v>543.48952298273025</v>
      </c>
      <c r="E152" s="31">
        <v>0</v>
      </c>
      <c r="F152" s="32">
        <f t="shared" si="16"/>
        <v>543.48952298273025</v>
      </c>
      <c r="G152" s="32">
        <f t="shared" si="17"/>
        <v>0</v>
      </c>
      <c r="H152" s="32">
        <f t="shared" si="18"/>
        <v>0</v>
      </c>
      <c r="I152" s="32">
        <f>(IF(A152&lt;&gt;"",SUM($G$10:G152),""))</f>
        <v>10001.036114411178</v>
      </c>
    </row>
    <row r="153" spans="1:9" x14ac:dyDescent="0.25">
      <c r="A153" s="29">
        <f t="shared" si="19"/>
        <v>144</v>
      </c>
      <c r="B153" s="30">
        <f t="shared" si="14"/>
        <v>47058</v>
      </c>
      <c r="C153" s="31">
        <f t="shared" si="20"/>
        <v>0</v>
      </c>
      <c r="D153" s="31">
        <f t="shared" si="15"/>
        <v>543.48952298273025</v>
      </c>
      <c r="E153" s="31">
        <v>0</v>
      </c>
      <c r="F153" s="32">
        <f t="shared" si="16"/>
        <v>543.48952298273025</v>
      </c>
      <c r="G153" s="32">
        <f t="shared" si="17"/>
        <v>0</v>
      </c>
      <c r="H153" s="32">
        <f t="shared" si="18"/>
        <v>0</v>
      </c>
      <c r="I153" s="32">
        <f>(IF(A153&lt;&gt;"",SUM($G$10:G153),""))</f>
        <v>10001.036114411178</v>
      </c>
    </row>
    <row r="154" spans="1:9" x14ac:dyDescent="0.25">
      <c r="A154" s="29">
        <f t="shared" si="19"/>
        <v>145</v>
      </c>
      <c r="B154" s="30">
        <f t="shared" si="14"/>
        <v>47088</v>
      </c>
      <c r="C154" s="31">
        <f t="shared" si="20"/>
        <v>0</v>
      </c>
      <c r="D154" s="31">
        <f t="shared" si="15"/>
        <v>543.48952298273025</v>
      </c>
      <c r="E154" s="31">
        <v>0</v>
      </c>
      <c r="F154" s="32">
        <f t="shared" si="16"/>
        <v>543.48952298273025</v>
      </c>
      <c r="G154" s="32">
        <f t="shared" si="17"/>
        <v>0</v>
      </c>
      <c r="H154" s="32">
        <f t="shared" si="18"/>
        <v>0</v>
      </c>
      <c r="I154" s="32">
        <f>(IF(A154&lt;&gt;"",SUM($G$10:G154),""))</f>
        <v>10001.036114411178</v>
      </c>
    </row>
    <row r="155" spans="1:9" x14ac:dyDescent="0.25">
      <c r="A155" s="29">
        <f t="shared" si="19"/>
        <v>146</v>
      </c>
      <c r="B155" s="30">
        <f t="shared" si="14"/>
        <v>47119</v>
      </c>
      <c r="C155" s="31">
        <f t="shared" si="20"/>
        <v>0</v>
      </c>
      <c r="D155" s="31">
        <f t="shared" si="15"/>
        <v>543.48952298273025</v>
      </c>
      <c r="E155" s="31">
        <v>0</v>
      </c>
      <c r="F155" s="32">
        <f t="shared" si="16"/>
        <v>543.48952298273025</v>
      </c>
      <c r="G155" s="32">
        <f t="shared" si="17"/>
        <v>0</v>
      </c>
      <c r="H155" s="32">
        <f t="shared" si="18"/>
        <v>0</v>
      </c>
      <c r="I155" s="32">
        <f>(IF(A155&lt;&gt;"",SUM($G$10:G155),""))</f>
        <v>10001.036114411178</v>
      </c>
    </row>
    <row r="156" spans="1:9" x14ac:dyDescent="0.25">
      <c r="A156" s="29">
        <f t="shared" si="19"/>
        <v>147</v>
      </c>
      <c r="B156" s="30">
        <f t="shared" si="14"/>
        <v>47150</v>
      </c>
      <c r="C156" s="31">
        <f t="shared" si="20"/>
        <v>0</v>
      </c>
      <c r="D156" s="31">
        <f t="shared" si="15"/>
        <v>543.48952298273025</v>
      </c>
      <c r="E156" s="31">
        <v>0</v>
      </c>
      <c r="F156" s="32">
        <f t="shared" si="16"/>
        <v>543.48952298273025</v>
      </c>
      <c r="G156" s="32">
        <f t="shared" si="17"/>
        <v>0</v>
      </c>
      <c r="H156" s="32">
        <f t="shared" si="18"/>
        <v>0</v>
      </c>
      <c r="I156" s="32">
        <f>(IF(A156&lt;&gt;"",SUM($G$10:G156),""))</f>
        <v>10001.036114411178</v>
      </c>
    </row>
    <row r="157" spans="1:9" x14ac:dyDescent="0.25">
      <c r="A157" s="29">
        <f t="shared" si="19"/>
        <v>148</v>
      </c>
      <c r="B157" s="30">
        <f t="shared" si="14"/>
        <v>47178</v>
      </c>
      <c r="C157" s="31">
        <f t="shared" si="20"/>
        <v>0</v>
      </c>
      <c r="D157" s="31">
        <f t="shared" si="15"/>
        <v>543.48952298273025</v>
      </c>
      <c r="E157" s="31">
        <v>0</v>
      </c>
      <c r="F157" s="32">
        <f t="shared" si="16"/>
        <v>543.48952298273025</v>
      </c>
      <c r="G157" s="32">
        <f t="shared" si="17"/>
        <v>0</v>
      </c>
      <c r="H157" s="32">
        <f t="shared" si="18"/>
        <v>0</v>
      </c>
      <c r="I157" s="32">
        <f>(IF(A157&lt;&gt;"",SUM($G$10:G157),""))</f>
        <v>10001.036114411178</v>
      </c>
    </row>
    <row r="158" spans="1:9" x14ac:dyDescent="0.25">
      <c r="A158" s="29">
        <f t="shared" si="19"/>
        <v>149</v>
      </c>
      <c r="B158" s="30">
        <f t="shared" si="14"/>
        <v>47209</v>
      </c>
      <c r="C158" s="31">
        <f t="shared" si="20"/>
        <v>0</v>
      </c>
      <c r="D158" s="31">
        <f t="shared" si="15"/>
        <v>543.48952298273025</v>
      </c>
      <c r="E158" s="31">
        <v>0</v>
      </c>
      <c r="F158" s="32">
        <f t="shared" si="16"/>
        <v>543.48952298273025</v>
      </c>
      <c r="G158" s="32">
        <f t="shared" si="17"/>
        <v>0</v>
      </c>
      <c r="H158" s="32">
        <f t="shared" si="18"/>
        <v>0</v>
      </c>
      <c r="I158" s="32">
        <f>(IF(A158&lt;&gt;"",SUM($G$10:G158),""))</f>
        <v>10001.036114411178</v>
      </c>
    </row>
    <row r="159" spans="1:9" x14ac:dyDescent="0.25">
      <c r="A159" s="29">
        <f t="shared" si="19"/>
        <v>150</v>
      </c>
      <c r="B159" s="30">
        <f t="shared" si="14"/>
        <v>47239</v>
      </c>
      <c r="C159" s="31">
        <f t="shared" si="20"/>
        <v>0</v>
      </c>
      <c r="D159" s="31">
        <f t="shared" si="15"/>
        <v>543.48952298273025</v>
      </c>
      <c r="E159" s="31">
        <v>0</v>
      </c>
      <c r="F159" s="32">
        <f t="shared" si="16"/>
        <v>543.48952298273025</v>
      </c>
      <c r="G159" s="32">
        <f t="shared" si="17"/>
        <v>0</v>
      </c>
      <c r="H159" s="32">
        <f t="shared" si="18"/>
        <v>0</v>
      </c>
      <c r="I159" s="32">
        <f>(IF(A159&lt;&gt;"",SUM($G$10:G159),""))</f>
        <v>10001.036114411178</v>
      </c>
    </row>
    <row r="160" spans="1:9" x14ac:dyDescent="0.25">
      <c r="A160" s="29">
        <f t="shared" si="19"/>
        <v>151</v>
      </c>
      <c r="B160" s="30">
        <f t="shared" si="14"/>
        <v>47270</v>
      </c>
      <c r="C160" s="31">
        <f t="shared" si="20"/>
        <v>0</v>
      </c>
      <c r="D160" s="31">
        <f t="shared" si="15"/>
        <v>543.48952298273025</v>
      </c>
      <c r="E160" s="31">
        <v>0</v>
      </c>
      <c r="F160" s="32">
        <f t="shared" si="16"/>
        <v>543.48952298273025</v>
      </c>
      <c r="G160" s="32">
        <f t="shared" si="17"/>
        <v>0</v>
      </c>
      <c r="H160" s="32">
        <f t="shared" si="18"/>
        <v>0</v>
      </c>
      <c r="I160" s="32">
        <f>(IF(A160&lt;&gt;"",SUM($G$10:G160),""))</f>
        <v>10001.036114411178</v>
      </c>
    </row>
    <row r="161" spans="1:9" x14ac:dyDescent="0.25">
      <c r="A161" s="29">
        <f t="shared" si="19"/>
        <v>152</v>
      </c>
      <c r="B161" s="30">
        <f t="shared" si="14"/>
        <v>47300</v>
      </c>
      <c r="C161" s="31">
        <f t="shared" si="20"/>
        <v>0</v>
      </c>
      <c r="D161" s="31">
        <f t="shared" si="15"/>
        <v>543.48952298273025</v>
      </c>
      <c r="E161" s="31">
        <v>0</v>
      </c>
      <c r="F161" s="32">
        <f t="shared" si="16"/>
        <v>543.48952298273025</v>
      </c>
      <c r="G161" s="32">
        <f t="shared" si="17"/>
        <v>0</v>
      </c>
      <c r="H161" s="32">
        <f t="shared" si="18"/>
        <v>0</v>
      </c>
      <c r="I161" s="32">
        <f>(IF(A161&lt;&gt;"",SUM($G$10:G161),""))</f>
        <v>10001.036114411178</v>
      </c>
    </row>
    <row r="162" spans="1:9" x14ac:dyDescent="0.25">
      <c r="A162" s="29">
        <f t="shared" si="19"/>
        <v>153</v>
      </c>
      <c r="B162" s="30">
        <f t="shared" si="14"/>
        <v>47331</v>
      </c>
      <c r="C162" s="31">
        <f t="shared" si="20"/>
        <v>0</v>
      </c>
      <c r="D162" s="31">
        <f t="shared" si="15"/>
        <v>543.48952298273025</v>
      </c>
      <c r="E162" s="31">
        <v>0</v>
      </c>
      <c r="F162" s="32">
        <f t="shared" si="16"/>
        <v>543.48952298273025</v>
      </c>
      <c r="G162" s="32">
        <f t="shared" si="17"/>
        <v>0</v>
      </c>
      <c r="H162" s="32">
        <f t="shared" si="18"/>
        <v>0</v>
      </c>
      <c r="I162" s="32">
        <f>(IF(A162&lt;&gt;"",SUM($G$10:G162),""))</f>
        <v>10001.036114411178</v>
      </c>
    </row>
    <row r="163" spans="1:9" x14ac:dyDescent="0.25">
      <c r="A163" s="29">
        <f t="shared" si="19"/>
        <v>154</v>
      </c>
      <c r="B163" s="30">
        <f t="shared" si="14"/>
        <v>47362</v>
      </c>
      <c r="C163" s="31">
        <f t="shared" si="20"/>
        <v>0</v>
      </c>
      <c r="D163" s="31">
        <f t="shared" si="15"/>
        <v>543.48952298273025</v>
      </c>
      <c r="E163" s="31">
        <v>0</v>
      </c>
      <c r="F163" s="32">
        <f t="shared" si="16"/>
        <v>543.48952298273025</v>
      </c>
      <c r="G163" s="32">
        <f t="shared" si="17"/>
        <v>0</v>
      </c>
      <c r="H163" s="32">
        <f t="shared" si="18"/>
        <v>0</v>
      </c>
      <c r="I163" s="32">
        <f>(IF(A163&lt;&gt;"",SUM($G$10:G163),""))</f>
        <v>10001.036114411178</v>
      </c>
    </row>
    <row r="164" spans="1:9" x14ac:dyDescent="0.25">
      <c r="A164" s="29">
        <f t="shared" si="19"/>
        <v>155</v>
      </c>
      <c r="B164" s="30">
        <f t="shared" si="14"/>
        <v>47392</v>
      </c>
      <c r="C164" s="31">
        <f t="shared" si="20"/>
        <v>0</v>
      </c>
      <c r="D164" s="31">
        <f t="shared" si="15"/>
        <v>543.48952298273025</v>
      </c>
      <c r="E164" s="31">
        <v>0</v>
      </c>
      <c r="F164" s="32">
        <f t="shared" si="16"/>
        <v>543.48952298273025</v>
      </c>
      <c r="G164" s="32">
        <f t="shared" si="17"/>
        <v>0</v>
      </c>
      <c r="H164" s="32">
        <f t="shared" si="18"/>
        <v>0</v>
      </c>
      <c r="I164" s="32">
        <f>(IF(A164&lt;&gt;"",SUM($G$10:G164),""))</f>
        <v>10001.036114411178</v>
      </c>
    </row>
    <row r="165" spans="1:9" x14ac:dyDescent="0.25">
      <c r="A165" s="29">
        <f t="shared" si="19"/>
        <v>156</v>
      </c>
      <c r="B165" s="30">
        <f t="shared" si="14"/>
        <v>47423</v>
      </c>
      <c r="C165" s="31">
        <f t="shared" si="20"/>
        <v>0</v>
      </c>
      <c r="D165" s="31">
        <f t="shared" si="15"/>
        <v>543.48952298273025</v>
      </c>
      <c r="E165" s="31">
        <v>0</v>
      </c>
      <c r="F165" s="32">
        <f t="shared" si="16"/>
        <v>543.48952298273025</v>
      </c>
      <c r="G165" s="32">
        <f t="shared" si="17"/>
        <v>0</v>
      </c>
      <c r="H165" s="32">
        <f t="shared" si="18"/>
        <v>0</v>
      </c>
      <c r="I165" s="32">
        <f>(IF(A165&lt;&gt;"",SUM($G$10:G165),""))</f>
        <v>10001.036114411178</v>
      </c>
    </row>
    <row r="166" spans="1:9" x14ac:dyDescent="0.25">
      <c r="A166" s="29">
        <f t="shared" si="19"/>
        <v>157</v>
      </c>
      <c r="B166" s="30">
        <f t="shared" si="14"/>
        <v>47453</v>
      </c>
      <c r="C166" s="31">
        <f t="shared" si="20"/>
        <v>0</v>
      </c>
      <c r="D166" s="31">
        <f t="shared" si="15"/>
        <v>543.48952298273025</v>
      </c>
      <c r="E166" s="31">
        <v>0</v>
      </c>
      <c r="F166" s="32">
        <f t="shared" si="16"/>
        <v>543.48952298273025</v>
      </c>
      <c r="G166" s="32">
        <f t="shared" si="17"/>
        <v>0</v>
      </c>
      <c r="H166" s="32">
        <f t="shared" si="18"/>
        <v>0</v>
      </c>
      <c r="I166" s="32">
        <f>(IF(A166&lt;&gt;"",SUM($G$10:G166),""))</f>
        <v>10001.036114411178</v>
      </c>
    </row>
    <row r="167" spans="1:9" x14ac:dyDescent="0.25">
      <c r="A167" s="29">
        <f t="shared" si="19"/>
        <v>158</v>
      </c>
      <c r="B167" s="30">
        <f t="shared" si="14"/>
        <v>47484</v>
      </c>
      <c r="C167" s="31">
        <f t="shared" si="20"/>
        <v>0</v>
      </c>
      <c r="D167" s="31">
        <f t="shared" si="15"/>
        <v>543.48952298273025</v>
      </c>
      <c r="E167" s="31">
        <v>0</v>
      </c>
      <c r="F167" s="32">
        <f t="shared" si="16"/>
        <v>543.48952298273025</v>
      </c>
      <c r="G167" s="32">
        <f t="shared" si="17"/>
        <v>0</v>
      </c>
      <c r="H167" s="32">
        <f t="shared" si="18"/>
        <v>0</v>
      </c>
      <c r="I167" s="32">
        <f>(IF(A167&lt;&gt;"",SUM($G$10:G167),""))</f>
        <v>10001.036114411178</v>
      </c>
    </row>
    <row r="168" spans="1:9" x14ac:dyDescent="0.25">
      <c r="A168" s="29">
        <f t="shared" si="19"/>
        <v>159</v>
      </c>
      <c r="B168" s="30">
        <f t="shared" si="14"/>
        <v>47515</v>
      </c>
      <c r="C168" s="31">
        <f t="shared" si="20"/>
        <v>0</v>
      </c>
      <c r="D168" s="31">
        <f t="shared" si="15"/>
        <v>543.48952298273025</v>
      </c>
      <c r="E168" s="31">
        <v>0</v>
      </c>
      <c r="F168" s="32">
        <f t="shared" si="16"/>
        <v>543.48952298273025</v>
      </c>
      <c r="G168" s="32">
        <f t="shared" si="17"/>
        <v>0</v>
      </c>
      <c r="H168" s="32">
        <f t="shared" si="18"/>
        <v>0</v>
      </c>
      <c r="I168" s="32">
        <f>(IF(A168&lt;&gt;"",SUM($G$10:G168),""))</f>
        <v>10001.036114411178</v>
      </c>
    </row>
    <row r="169" spans="1:9" x14ac:dyDescent="0.25">
      <c r="A169" s="29">
        <f t="shared" si="19"/>
        <v>160</v>
      </c>
      <c r="B169" s="30">
        <f t="shared" si="14"/>
        <v>47543</v>
      </c>
      <c r="C169" s="31">
        <f t="shared" si="20"/>
        <v>0</v>
      </c>
      <c r="D169" s="31">
        <f t="shared" si="15"/>
        <v>543.48952298273025</v>
      </c>
      <c r="E169" s="31">
        <v>0</v>
      </c>
      <c r="F169" s="32">
        <f t="shared" si="16"/>
        <v>543.48952298273025</v>
      </c>
      <c r="G169" s="32">
        <f t="shared" si="17"/>
        <v>0</v>
      </c>
      <c r="H169" s="32">
        <f t="shared" si="18"/>
        <v>0</v>
      </c>
      <c r="I169" s="32">
        <f>(IF(A169&lt;&gt;"",SUM($G$10:G169),""))</f>
        <v>10001.036114411178</v>
      </c>
    </row>
    <row r="170" spans="1:9" x14ac:dyDescent="0.25">
      <c r="A170" s="29">
        <f t="shared" si="19"/>
        <v>161</v>
      </c>
      <c r="B170" s="30">
        <f t="shared" si="14"/>
        <v>47574</v>
      </c>
      <c r="C170" s="31">
        <f t="shared" si="20"/>
        <v>0</v>
      </c>
      <c r="D170" s="31">
        <f t="shared" si="15"/>
        <v>543.48952298273025</v>
      </c>
      <c r="E170" s="31">
        <v>0</v>
      </c>
      <c r="F170" s="32">
        <f t="shared" si="16"/>
        <v>543.48952298273025</v>
      </c>
      <c r="G170" s="32">
        <f t="shared" si="17"/>
        <v>0</v>
      </c>
      <c r="H170" s="32">
        <f t="shared" si="18"/>
        <v>0</v>
      </c>
      <c r="I170" s="32">
        <f>(IF(A170&lt;&gt;"",SUM($G$10:G170),""))</f>
        <v>10001.036114411178</v>
      </c>
    </row>
    <row r="171" spans="1:9" x14ac:dyDescent="0.25">
      <c r="A171" s="29">
        <f t="shared" si="19"/>
        <v>162</v>
      </c>
      <c r="B171" s="30">
        <f t="shared" si="14"/>
        <v>47604</v>
      </c>
      <c r="C171" s="31">
        <f t="shared" si="20"/>
        <v>0</v>
      </c>
      <c r="D171" s="31">
        <f t="shared" si="15"/>
        <v>543.48952298273025</v>
      </c>
      <c r="E171" s="31">
        <v>0</v>
      </c>
      <c r="F171" s="32">
        <f t="shared" si="16"/>
        <v>543.48952298273025</v>
      </c>
      <c r="G171" s="32">
        <f t="shared" si="17"/>
        <v>0</v>
      </c>
      <c r="H171" s="32">
        <f t="shared" si="18"/>
        <v>0</v>
      </c>
      <c r="I171" s="32">
        <f>(IF(A171&lt;&gt;"",SUM($G$10:G171),""))</f>
        <v>10001.036114411178</v>
      </c>
    </row>
    <row r="172" spans="1:9" x14ac:dyDescent="0.25">
      <c r="A172" s="29">
        <f t="shared" si="19"/>
        <v>163</v>
      </c>
      <c r="B172" s="30">
        <f t="shared" si="14"/>
        <v>47635</v>
      </c>
      <c r="C172" s="31">
        <f t="shared" si="20"/>
        <v>0</v>
      </c>
      <c r="D172" s="31">
        <f t="shared" si="15"/>
        <v>543.48952298273025</v>
      </c>
      <c r="E172" s="31">
        <v>0</v>
      </c>
      <c r="F172" s="32">
        <f t="shared" si="16"/>
        <v>543.48952298273025</v>
      </c>
      <c r="G172" s="32">
        <f t="shared" si="17"/>
        <v>0</v>
      </c>
      <c r="H172" s="32">
        <f t="shared" si="18"/>
        <v>0</v>
      </c>
      <c r="I172" s="32">
        <f>(IF(A172&lt;&gt;"",SUM($G$10:G172),""))</f>
        <v>10001.036114411178</v>
      </c>
    </row>
    <row r="173" spans="1:9" x14ac:dyDescent="0.25">
      <c r="A173" s="29">
        <f t="shared" si="19"/>
        <v>164</v>
      </c>
      <c r="B173" s="30">
        <f t="shared" si="14"/>
        <v>47665</v>
      </c>
      <c r="C173" s="31">
        <f t="shared" si="20"/>
        <v>0</v>
      </c>
      <c r="D173" s="31">
        <f t="shared" si="15"/>
        <v>543.48952298273025</v>
      </c>
      <c r="E173" s="31">
        <v>0</v>
      </c>
      <c r="F173" s="32">
        <f t="shared" si="16"/>
        <v>543.48952298273025</v>
      </c>
      <c r="G173" s="32">
        <f t="shared" si="17"/>
        <v>0</v>
      </c>
      <c r="H173" s="32">
        <f t="shared" si="18"/>
        <v>0</v>
      </c>
      <c r="I173" s="32">
        <f>(IF(A173&lt;&gt;"",SUM($G$10:G173),""))</f>
        <v>10001.036114411178</v>
      </c>
    </row>
    <row r="174" spans="1:9" x14ac:dyDescent="0.25">
      <c r="A174" s="29">
        <f t="shared" si="19"/>
        <v>165</v>
      </c>
      <c r="B174" s="30">
        <f t="shared" si="14"/>
        <v>47696</v>
      </c>
      <c r="C174" s="31">
        <f t="shared" si="20"/>
        <v>0</v>
      </c>
      <c r="D174" s="31">
        <f t="shared" si="15"/>
        <v>543.48952298273025</v>
      </c>
      <c r="E174" s="31">
        <v>0</v>
      </c>
      <c r="F174" s="32">
        <f t="shared" si="16"/>
        <v>543.48952298273025</v>
      </c>
      <c r="G174" s="32">
        <f t="shared" si="17"/>
        <v>0</v>
      </c>
      <c r="H174" s="32">
        <f t="shared" si="18"/>
        <v>0</v>
      </c>
      <c r="I174" s="32">
        <f>(IF(A174&lt;&gt;"",SUM($G$10:G174),""))</f>
        <v>10001.036114411178</v>
      </c>
    </row>
    <row r="175" spans="1:9" x14ac:dyDescent="0.25">
      <c r="A175" s="29">
        <f t="shared" si="19"/>
        <v>166</v>
      </c>
      <c r="B175" s="30">
        <f t="shared" si="14"/>
        <v>47727</v>
      </c>
      <c r="C175" s="31">
        <f t="shared" si="20"/>
        <v>0</v>
      </c>
      <c r="D175" s="31">
        <f t="shared" si="15"/>
        <v>543.48952298273025</v>
      </c>
      <c r="E175" s="31">
        <v>0</v>
      </c>
      <c r="F175" s="32">
        <f t="shared" si="16"/>
        <v>543.48952298273025</v>
      </c>
      <c r="G175" s="32">
        <f t="shared" si="17"/>
        <v>0</v>
      </c>
      <c r="H175" s="32">
        <f t="shared" si="18"/>
        <v>0</v>
      </c>
      <c r="I175" s="32">
        <f>(IF(A175&lt;&gt;"",SUM($G$10:G175),""))</f>
        <v>10001.036114411178</v>
      </c>
    </row>
    <row r="176" spans="1:9" x14ac:dyDescent="0.25">
      <c r="A176" s="29">
        <f t="shared" si="19"/>
        <v>167</v>
      </c>
      <c r="B176" s="30">
        <f t="shared" si="14"/>
        <v>47757</v>
      </c>
      <c r="C176" s="31">
        <f t="shared" si="20"/>
        <v>0</v>
      </c>
      <c r="D176" s="31">
        <f t="shared" si="15"/>
        <v>543.48952298273025</v>
      </c>
      <c r="E176" s="31">
        <v>0</v>
      </c>
      <c r="F176" s="32">
        <f t="shared" si="16"/>
        <v>543.48952298273025</v>
      </c>
      <c r="G176" s="32">
        <f t="shared" si="17"/>
        <v>0</v>
      </c>
      <c r="H176" s="32">
        <f t="shared" si="18"/>
        <v>0</v>
      </c>
      <c r="I176" s="32">
        <f>(IF(A176&lt;&gt;"",SUM($G$10:G176),""))</f>
        <v>10001.036114411178</v>
      </c>
    </row>
    <row r="177" spans="1:9" x14ac:dyDescent="0.25">
      <c r="A177" s="29">
        <f t="shared" si="19"/>
        <v>168</v>
      </c>
      <c r="B177" s="30">
        <f t="shared" si="14"/>
        <v>47788</v>
      </c>
      <c r="C177" s="31">
        <f t="shared" si="20"/>
        <v>0</v>
      </c>
      <c r="D177" s="31">
        <f t="shared" si="15"/>
        <v>543.48952298273025</v>
      </c>
      <c r="E177" s="31">
        <v>0</v>
      </c>
      <c r="F177" s="32">
        <f t="shared" si="16"/>
        <v>543.48952298273025</v>
      </c>
      <c r="G177" s="32">
        <f t="shared" si="17"/>
        <v>0</v>
      </c>
      <c r="H177" s="32">
        <f t="shared" si="18"/>
        <v>0</v>
      </c>
      <c r="I177" s="32">
        <f>(IF(A177&lt;&gt;"",SUM($G$10:G177),""))</f>
        <v>10001.036114411178</v>
      </c>
    </row>
    <row r="178" spans="1:9" x14ac:dyDescent="0.25">
      <c r="A178" s="29">
        <f t="shared" si="19"/>
        <v>169</v>
      </c>
      <c r="B178" s="30">
        <f t="shared" si="14"/>
        <v>47818</v>
      </c>
      <c r="C178" s="31">
        <f t="shared" si="20"/>
        <v>0</v>
      </c>
      <c r="D178" s="31">
        <f t="shared" si="15"/>
        <v>543.48952298273025</v>
      </c>
      <c r="E178" s="31">
        <v>0</v>
      </c>
      <c r="F178" s="32">
        <f t="shared" si="16"/>
        <v>543.48952298273025</v>
      </c>
      <c r="G178" s="32">
        <f t="shared" si="17"/>
        <v>0</v>
      </c>
      <c r="H178" s="32">
        <f t="shared" si="18"/>
        <v>0</v>
      </c>
      <c r="I178" s="32">
        <f>(IF(A178&lt;&gt;"",SUM($G$10:G178),""))</f>
        <v>10001.036114411178</v>
      </c>
    </row>
    <row r="179" spans="1:9" x14ac:dyDescent="0.25">
      <c r="A179" s="29">
        <f t="shared" si="19"/>
        <v>170</v>
      </c>
      <c r="B179" s="30">
        <f t="shared" si="14"/>
        <v>47849</v>
      </c>
      <c r="C179" s="31">
        <f t="shared" si="20"/>
        <v>0</v>
      </c>
      <c r="D179" s="31">
        <f t="shared" si="15"/>
        <v>543.48952298273025</v>
      </c>
      <c r="E179" s="31">
        <v>0</v>
      </c>
      <c r="F179" s="32">
        <f t="shared" si="16"/>
        <v>543.48952298273025</v>
      </c>
      <c r="G179" s="32">
        <f t="shared" si="17"/>
        <v>0</v>
      </c>
      <c r="H179" s="32">
        <f t="shared" si="18"/>
        <v>0</v>
      </c>
      <c r="I179" s="32">
        <f>(IF(A179&lt;&gt;"",SUM($G$10:G179),""))</f>
        <v>10001.036114411178</v>
      </c>
    </row>
    <row r="180" spans="1:9" x14ac:dyDescent="0.25">
      <c r="A180" s="29">
        <f t="shared" si="19"/>
        <v>171</v>
      </c>
      <c r="B180" s="30">
        <f t="shared" si="14"/>
        <v>47880</v>
      </c>
      <c r="C180" s="31">
        <f t="shared" si="20"/>
        <v>0</v>
      </c>
      <c r="D180" s="31">
        <f t="shared" si="15"/>
        <v>543.48952298273025</v>
      </c>
      <c r="E180" s="31">
        <v>0</v>
      </c>
      <c r="F180" s="32">
        <f t="shared" si="16"/>
        <v>543.48952298273025</v>
      </c>
      <c r="G180" s="32">
        <f t="shared" si="17"/>
        <v>0</v>
      </c>
      <c r="H180" s="32">
        <f t="shared" si="18"/>
        <v>0</v>
      </c>
      <c r="I180" s="32">
        <f>(IF(A180&lt;&gt;"",SUM($G$10:G180),""))</f>
        <v>10001.036114411178</v>
      </c>
    </row>
    <row r="181" spans="1:9" x14ac:dyDescent="0.25">
      <c r="A181" s="29">
        <f t="shared" si="19"/>
        <v>172</v>
      </c>
      <c r="B181" s="30">
        <f t="shared" si="14"/>
        <v>47908</v>
      </c>
      <c r="C181" s="31">
        <f t="shared" si="20"/>
        <v>0</v>
      </c>
      <c r="D181" s="31">
        <f t="shared" si="15"/>
        <v>543.48952298273025</v>
      </c>
      <c r="E181" s="31">
        <v>0</v>
      </c>
      <c r="F181" s="32">
        <f t="shared" si="16"/>
        <v>543.48952298273025</v>
      </c>
      <c r="G181" s="32">
        <f t="shared" si="17"/>
        <v>0</v>
      </c>
      <c r="H181" s="32">
        <f t="shared" si="18"/>
        <v>0</v>
      </c>
      <c r="I181" s="32">
        <f>(IF(A181&lt;&gt;"",SUM($G$10:G181),""))</f>
        <v>10001.036114411178</v>
      </c>
    </row>
    <row r="182" spans="1:9" x14ac:dyDescent="0.25">
      <c r="A182" s="29">
        <f t="shared" si="19"/>
        <v>173</v>
      </c>
      <c r="B182" s="30">
        <f t="shared" si="14"/>
        <v>47939</v>
      </c>
      <c r="C182" s="31">
        <f t="shared" si="20"/>
        <v>0</v>
      </c>
      <c r="D182" s="31">
        <f t="shared" si="15"/>
        <v>543.48952298273025</v>
      </c>
      <c r="E182" s="31">
        <v>0</v>
      </c>
      <c r="F182" s="32">
        <f t="shared" si="16"/>
        <v>543.48952298273025</v>
      </c>
      <c r="G182" s="32">
        <f t="shared" si="17"/>
        <v>0</v>
      </c>
      <c r="H182" s="32">
        <f t="shared" si="18"/>
        <v>0</v>
      </c>
      <c r="I182" s="32">
        <f>(IF(A182&lt;&gt;"",SUM($G$10:G182),""))</f>
        <v>10001.036114411178</v>
      </c>
    </row>
    <row r="183" spans="1:9" x14ac:dyDescent="0.25">
      <c r="A183" s="29">
        <f t="shared" si="19"/>
        <v>174</v>
      </c>
      <c r="B183" s="30">
        <f t="shared" si="14"/>
        <v>47969</v>
      </c>
      <c r="C183" s="31">
        <f t="shared" si="20"/>
        <v>0</v>
      </c>
      <c r="D183" s="31">
        <f t="shared" si="15"/>
        <v>543.48952298273025</v>
      </c>
      <c r="E183" s="31">
        <v>0</v>
      </c>
      <c r="F183" s="32">
        <f t="shared" si="16"/>
        <v>543.48952298273025</v>
      </c>
      <c r="G183" s="32">
        <f t="shared" si="17"/>
        <v>0</v>
      </c>
      <c r="H183" s="32">
        <f t="shared" si="18"/>
        <v>0</v>
      </c>
      <c r="I183" s="32">
        <f>(IF(A183&lt;&gt;"",SUM($G$10:G183),""))</f>
        <v>10001.036114411178</v>
      </c>
    </row>
    <row r="184" spans="1:9" x14ac:dyDescent="0.25">
      <c r="A184" s="29">
        <f t="shared" si="19"/>
        <v>175</v>
      </c>
      <c r="B184" s="30">
        <f t="shared" si="14"/>
        <v>48000</v>
      </c>
      <c r="C184" s="31">
        <f t="shared" si="20"/>
        <v>0</v>
      </c>
      <c r="D184" s="31">
        <f t="shared" si="15"/>
        <v>543.48952298273025</v>
      </c>
      <c r="E184" s="31">
        <v>0</v>
      </c>
      <c r="F184" s="32">
        <f t="shared" si="16"/>
        <v>543.48952298273025</v>
      </c>
      <c r="G184" s="32">
        <f t="shared" si="17"/>
        <v>0</v>
      </c>
      <c r="H184" s="32">
        <f t="shared" si="18"/>
        <v>0</v>
      </c>
      <c r="I184" s="32">
        <f>(IF(A184&lt;&gt;"",SUM($G$10:G184),""))</f>
        <v>10001.036114411178</v>
      </c>
    </row>
    <row r="185" spans="1:9" x14ac:dyDescent="0.25">
      <c r="A185" s="29">
        <f t="shared" si="19"/>
        <v>176</v>
      </c>
      <c r="B185" s="30">
        <f t="shared" si="14"/>
        <v>48030</v>
      </c>
      <c r="C185" s="31">
        <f t="shared" si="20"/>
        <v>0</v>
      </c>
      <c r="D185" s="31">
        <f t="shared" si="15"/>
        <v>543.48952298273025</v>
      </c>
      <c r="E185" s="31">
        <v>0</v>
      </c>
      <c r="F185" s="32">
        <f t="shared" si="16"/>
        <v>543.48952298273025</v>
      </c>
      <c r="G185" s="32">
        <f t="shared" si="17"/>
        <v>0</v>
      </c>
      <c r="H185" s="32">
        <f t="shared" si="18"/>
        <v>0</v>
      </c>
      <c r="I185" s="32">
        <f>(IF(A185&lt;&gt;"",SUM($G$10:G185),""))</f>
        <v>10001.036114411178</v>
      </c>
    </row>
    <row r="186" spans="1:9" x14ac:dyDescent="0.25">
      <c r="A186" s="29">
        <f t="shared" si="19"/>
        <v>177</v>
      </c>
      <c r="B186" s="30">
        <f t="shared" si="14"/>
        <v>48061</v>
      </c>
      <c r="C186" s="31">
        <f t="shared" si="20"/>
        <v>0</v>
      </c>
      <c r="D186" s="31">
        <f t="shared" si="15"/>
        <v>543.48952298273025</v>
      </c>
      <c r="E186" s="31">
        <v>0</v>
      </c>
      <c r="F186" s="32">
        <f t="shared" si="16"/>
        <v>543.48952298273025</v>
      </c>
      <c r="G186" s="32">
        <f t="shared" si="17"/>
        <v>0</v>
      </c>
      <c r="H186" s="32">
        <f t="shared" si="18"/>
        <v>0</v>
      </c>
      <c r="I186" s="32">
        <f>(IF(A186&lt;&gt;"",SUM($G$10:G186),""))</f>
        <v>10001.036114411178</v>
      </c>
    </row>
    <row r="187" spans="1:9" x14ac:dyDescent="0.25">
      <c r="A187" s="29">
        <f t="shared" si="19"/>
        <v>178</v>
      </c>
      <c r="B187" s="30">
        <f t="shared" si="14"/>
        <v>48092</v>
      </c>
      <c r="C187" s="31">
        <f t="shared" si="20"/>
        <v>0</v>
      </c>
      <c r="D187" s="31">
        <f t="shared" si="15"/>
        <v>543.48952298273025</v>
      </c>
      <c r="E187" s="31">
        <v>0</v>
      </c>
      <c r="F187" s="32">
        <f t="shared" si="16"/>
        <v>543.48952298273025</v>
      </c>
      <c r="G187" s="32">
        <f t="shared" si="17"/>
        <v>0</v>
      </c>
      <c r="H187" s="32">
        <f t="shared" si="18"/>
        <v>0</v>
      </c>
      <c r="I187" s="32">
        <f>(IF(A187&lt;&gt;"",SUM($G$10:G187),""))</f>
        <v>10001.036114411178</v>
      </c>
    </row>
    <row r="188" spans="1:9" x14ac:dyDescent="0.25">
      <c r="A188" s="29">
        <f t="shared" si="19"/>
        <v>179</v>
      </c>
      <c r="B188" s="30">
        <f t="shared" si="14"/>
        <v>48122</v>
      </c>
      <c r="C188" s="31">
        <f t="shared" si="20"/>
        <v>0</v>
      </c>
      <c r="D188" s="31">
        <f t="shared" si="15"/>
        <v>543.48952298273025</v>
      </c>
      <c r="E188" s="31">
        <v>0</v>
      </c>
      <c r="F188" s="32">
        <f t="shared" si="16"/>
        <v>543.48952298273025</v>
      </c>
      <c r="G188" s="32">
        <f t="shared" si="17"/>
        <v>0</v>
      </c>
      <c r="H188" s="32">
        <f t="shared" si="18"/>
        <v>0</v>
      </c>
      <c r="I188" s="32">
        <f>(IF(A188&lt;&gt;"",SUM($G$10:G188),""))</f>
        <v>10001.036114411178</v>
      </c>
    </row>
    <row r="189" spans="1:9" x14ac:dyDescent="0.25">
      <c r="A189" s="29">
        <f t="shared" si="19"/>
        <v>180</v>
      </c>
      <c r="B189" s="30">
        <f t="shared" si="14"/>
        <v>48153</v>
      </c>
      <c r="C189" s="31">
        <f t="shared" si="20"/>
        <v>0</v>
      </c>
      <c r="D189" s="31">
        <f t="shared" si="15"/>
        <v>543.48952298273025</v>
      </c>
      <c r="E189" s="31">
        <v>0</v>
      </c>
      <c r="F189" s="32">
        <f t="shared" si="16"/>
        <v>543.48952298273025</v>
      </c>
      <c r="G189" s="32">
        <f t="shared" si="17"/>
        <v>0</v>
      </c>
      <c r="H189" s="32">
        <f t="shared" si="18"/>
        <v>0</v>
      </c>
      <c r="I189" s="32">
        <f>(IF(A189&lt;&gt;"",SUM($G$10:G189),""))</f>
        <v>10001.036114411178</v>
      </c>
    </row>
    <row r="190" spans="1:9" x14ac:dyDescent="0.25">
      <c r="A190" s="29">
        <f t="shared" si="19"/>
        <v>181</v>
      </c>
      <c r="B190" s="30">
        <f t="shared" si="14"/>
        <v>48183</v>
      </c>
      <c r="C190" s="31">
        <f t="shared" si="20"/>
        <v>0</v>
      </c>
      <c r="D190" s="31">
        <f t="shared" si="15"/>
        <v>543.48952298273025</v>
      </c>
      <c r="E190" s="31">
        <v>0</v>
      </c>
      <c r="F190" s="32">
        <f t="shared" si="16"/>
        <v>543.48952298273025</v>
      </c>
      <c r="G190" s="32">
        <f t="shared" si="17"/>
        <v>0</v>
      </c>
      <c r="H190" s="32">
        <f t="shared" si="18"/>
        <v>0</v>
      </c>
      <c r="I190" s="32">
        <f>(IF(A190&lt;&gt;"",SUM($G$10:G190),""))</f>
        <v>10001.036114411178</v>
      </c>
    </row>
    <row r="191" spans="1:9" x14ac:dyDescent="0.25">
      <c r="A191" s="29">
        <f t="shared" si="19"/>
        <v>182</v>
      </c>
      <c r="B191" s="30">
        <f t="shared" si="14"/>
        <v>48214</v>
      </c>
      <c r="C191" s="31">
        <f t="shared" si="20"/>
        <v>0</v>
      </c>
      <c r="D191" s="31">
        <f t="shared" si="15"/>
        <v>543.48952298273025</v>
      </c>
      <c r="E191" s="31">
        <v>0</v>
      </c>
      <c r="F191" s="32">
        <f t="shared" si="16"/>
        <v>543.48952298273025</v>
      </c>
      <c r="G191" s="32">
        <f t="shared" si="17"/>
        <v>0</v>
      </c>
      <c r="H191" s="32">
        <f t="shared" si="18"/>
        <v>0</v>
      </c>
      <c r="I191" s="32">
        <f>(IF(A191&lt;&gt;"",SUM($G$10:G191),""))</f>
        <v>10001.036114411178</v>
      </c>
    </row>
    <row r="192" spans="1:9" x14ac:dyDescent="0.25">
      <c r="A192" s="29">
        <f t="shared" si="19"/>
        <v>183</v>
      </c>
      <c r="B192" s="30">
        <f t="shared" si="14"/>
        <v>48245</v>
      </c>
      <c r="C192" s="31">
        <f t="shared" si="20"/>
        <v>0</v>
      </c>
      <c r="D192" s="31">
        <f t="shared" si="15"/>
        <v>543.48952298273025</v>
      </c>
      <c r="E192" s="31">
        <v>0</v>
      </c>
      <c r="F192" s="32">
        <f t="shared" si="16"/>
        <v>543.48952298273025</v>
      </c>
      <c r="G192" s="32">
        <f t="shared" si="17"/>
        <v>0</v>
      </c>
      <c r="H192" s="32">
        <f t="shared" si="18"/>
        <v>0</v>
      </c>
      <c r="I192" s="32">
        <f>(IF(A192&lt;&gt;"",SUM($G$10:G192),""))</f>
        <v>10001.036114411178</v>
      </c>
    </row>
    <row r="193" spans="1:9" x14ac:dyDescent="0.25">
      <c r="A193" s="29">
        <f t="shared" si="19"/>
        <v>184</v>
      </c>
      <c r="B193" s="30">
        <f t="shared" si="14"/>
        <v>48274</v>
      </c>
      <c r="C193" s="31">
        <f t="shared" si="20"/>
        <v>0</v>
      </c>
      <c r="D193" s="31">
        <f t="shared" si="15"/>
        <v>543.48952298273025</v>
      </c>
      <c r="E193" s="31">
        <v>0</v>
      </c>
      <c r="F193" s="32">
        <f t="shared" si="16"/>
        <v>543.48952298273025</v>
      </c>
      <c r="G193" s="32">
        <f t="shared" si="17"/>
        <v>0</v>
      </c>
      <c r="H193" s="32">
        <f t="shared" si="18"/>
        <v>0</v>
      </c>
      <c r="I193" s="32">
        <f>(IF(A193&lt;&gt;"",SUM($G$10:G193),""))</f>
        <v>10001.036114411178</v>
      </c>
    </row>
    <row r="194" spans="1:9" x14ac:dyDescent="0.25">
      <c r="A194" s="29">
        <f t="shared" si="19"/>
        <v>185</v>
      </c>
      <c r="B194" s="30">
        <f t="shared" si="14"/>
        <v>48305</v>
      </c>
      <c r="C194" s="31">
        <f t="shared" si="20"/>
        <v>0</v>
      </c>
      <c r="D194" s="31">
        <f t="shared" si="15"/>
        <v>543.48952298273025</v>
      </c>
      <c r="E194" s="31">
        <v>0</v>
      </c>
      <c r="F194" s="32">
        <f t="shared" si="16"/>
        <v>543.48952298273025</v>
      </c>
      <c r="G194" s="32">
        <f t="shared" si="17"/>
        <v>0</v>
      </c>
      <c r="H194" s="32">
        <f t="shared" si="18"/>
        <v>0</v>
      </c>
      <c r="I194" s="32">
        <f>(IF(A194&lt;&gt;"",SUM($G$10:G194),""))</f>
        <v>10001.036114411178</v>
      </c>
    </row>
    <row r="195" spans="1:9" x14ac:dyDescent="0.25">
      <c r="A195" s="29">
        <f t="shared" si="19"/>
        <v>186</v>
      </c>
      <c r="B195" s="30">
        <f t="shared" si="14"/>
        <v>48335</v>
      </c>
      <c r="C195" s="31">
        <f t="shared" si="20"/>
        <v>0</v>
      </c>
      <c r="D195" s="31">
        <f t="shared" si="15"/>
        <v>543.48952298273025</v>
      </c>
      <c r="E195" s="31">
        <v>0</v>
      </c>
      <c r="F195" s="32">
        <f t="shared" si="16"/>
        <v>543.48952298273025</v>
      </c>
      <c r="G195" s="32">
        <f t="shared" si="17"/>
        <v>0</v>
      </c>
      <c r="H195" s="32">
        <f t="shared" si="18"/>
        <v>0</v>
      </c>
      <c r="I195" s="32">
        <f>(IF(A195&lt;&gt;"",SUM($G$10:G195),""))</f>
        <v>10001.036114411178</v>
      </c>
    </row>
    <row r="196" spans="1:9" x14ac:dyDescent="0.25">
      <c r="A196" s="29">
        <f t="shared" si="19"/>
        <v>187</v>
      </c>
      <c r="B196" s="30">
        <f t="shared" si="14"/>
        <v>48366</v>
      </c>
      <c r="C196" s="31">
        <f t="shared" si="20"/>
        <v>0</v>
      </c>
      <c r="D196" s="31">
        <f t="shared" si="15"/>
        <v>543.48952298273025</v>
      </c>
      <c r="E196" s="31">
        <v>0</v>
      </c>
      <c r="F196" s="32">
        <f t="shared" si="16"/>
        <v>543.48952298273025</v>
      </c>
      <c r="G196" s="32">
        <f t="shared" si="17"/>
        <v>0</v>
      </c>
      <c r="H196" s="32">
        <f t="shared" si="18"/>
        <v>0</v>
      </c>
      <c r="I196" s="32">
        <f>(IF(A196&lt;&gt;"",SUM($G$10:G196),""))</f>
        <v>10001.036114411178</v>
      </c>
    </row>
    <row r="197" spans="1:9" x14ac:dyDescent="0.25">
      <c r="A197" s="29">
        <f t="shared" si="19"/>
        <v>188</v>
      </c>
      <c r="B197" s="30">
        <f t="shared" si="14"/>
        <v>48396</v>
      </c>
      <c r="C197" s="31">
        <f t="shared" si="20"/>
        <v>0</v>
      </c>
      <c r="D197" s="31">
        <f t="shared" si="15"/>
        <v>543.48952298273025</v>
      </c>
      <c r="E197" s="31">
        <v>0</v>
      </c>
      <c r="F197" s="32">
        <f t="shared" si="16"/>
        <v>543.48952298273025</v>
      </c>
      <c r="G197" s="32">
        <f t="shared" si="17"/>
        <v>0</v>
      </c>
      <c r="H197" s="32">
        <f t="shared" si="18"/>
        <v>0</v>
      </c>
      <c r="I197" s="32">
        <f>(IF(A197&lt;&gt;"",SUM($G$10:G197),""))</f>
        <v>10001.036114411178</v>
      </c>
    </row>
    <row r="198" spans="1:9" x14ac:dyDescent="0.25">
      <c r="A198" s="29">
        <f t="shared" si="19"/>
        <v>189</v>
      </c>
      <c r="B198" s="30">
        <f t="shared" si="14"/>
        <v>48427</v>
      </c>
      <c r="C198" s="31">
        <f t="shared" si="20"/>
        <v>0</v>
      </c>
      <c r="D198" s="31">
        <f t="shared" si="15"/>
        <v>543.48952298273025</v>
      </c>
      <c r="E198" s="31">
        <v>0</v>
      </c>
      <c r="F198" s="32">
        <f t="shared" si="16"/>
        <v>543.48952298273025</v>
      </c>
      <c r="G198" s="32">
        <f t="shared" si="17"/>
        <v>0</v>
      </c>
      <c r="H198" s="32">
        <f t="shared" si="18"/>
        <v>0</v>
      </c>
      <c r="I198" s="32">
        <f>(IF(A198&lt;&gt;"",SUM($G$10:G198),""))</f>
        <v>10001.036114411178</v>
      </c>
    </row>
    <row r="199" spans="1:9" x14ac:dyDescent="0.25">
      <c r="A199" s="29">
        <f t="shared" si="19"/>
        <v>190</v>
      </c>
      <c r="B199" s="30">
        <f t="shared" si="14"/>
        <v>48458</v>
      </c>
      <c r="C199" s="31">
        <f t="shared" si="20"/>
        <v>0</v>
      </c>
      <c r="D199" s="31">
        <f t="shared" si="15"/>
        <v>543.48952298273025</v>
      </c>
      <c r="E199" s="31">
        <v>0</v>
      </c>
      <c r="F199" s="32">
        <f t="shared" si="16"/>
        <v>543.48952298273025</v>
      </c>
      <c r="G199" s="32">
        <f t="shared" si="17"/>
        <v>0</v>
      </c>
      <c r="H199" s="32">
        <f t="shared" si="18"/>
        <v>0</v>
      </c>
      <c r="I199" s="32">
        <f>(IF(A199&lt;&gt;"",SUM($G$10:G199),""))</f>
        <v>10001.036114411178</v>
      </c>
    </row>
    <row r="200" spans="1:9" x14ac:dyDescent="0.25">
      <c r="A200" s="29">
        <f t="shared" si="19"/>
        <v>191</v>
      </c>
      <c r="B200" s="30">
        <f t="shared" si="14"/>
        <v>48488</v>
      </c>
      <c r="C200" s="31">
        <f t="shared" si="20"/>
        <v>0</v>
      </c>
      <c r="D200" s="31">
        <f t="shared" si="15"/>
        <v>543.48952298273025</v>
      </c>
      <c r="E200" s="31">
        <v>0</v>
      </c>
      <c r="F200" s="32">
        <f t="shared" si="16"/>
        <v>543.48952298273025</v>
      </c>
      <c r="G200" s="32">
        <f t="shared" si="17"/>
        <v>0</v>
      </c>
      <c r="H200" s="32">
        <f t="shared" si="18"/>
        <v>0</v>
      </c>
      <c r="I200" s="32">
        <f>(IF(A200&lt;&gt;"",SUM($G$10:G200),""))</f>
        <v>10001.036114411178</v>
      </c>
    </row>
    <row r="201" spans="1:9" x14ac:dyDescent="0.25">
      <c r="A201" s="29">
        <f t="shared" si="19"/>
        <v>192</v>
      </c>
      <c r="B201" s="30">
        <f t="shared" si="14"/>
        <v>48519</v>
      </c>
      <c r="C201" s="31">
        <f t="shared" si="20"/>
        <v>0</v>
      </c>
      <c r="D201" s="31">
        <f t="shared" si="15"/>
        <v>543.48952298273025</v>
      </c>
      <c r="E201" s="31">
        <v>0</v>
      </c>
      <c r="F201" s="32">
        <f t="shared" si="16"/>
        <v>543.48952298273025</v>
      </c>
      <c r="G201" s="32">
        <f t="shared" si="17"/>
        <v>0</v>
      </c>
      <c r="H201" s="32">
        <f t="shared" si="18"/>
        <v>0</v>
      </c>
      <c r="I201" s="32">
        <f>(IF(A201&lt;&gt;"",SUM($G$10:G201),""))</f>
        <v>10001.036114411178</v>
      </c>
    </row>
    <row r="202" spans="1:9" x14ac:dyDescent="0.25">
      <c r="A202" s="29">
        <f t="shared" si="19"/>
        <v>193</v>
      </c>
      <c r="B202" s="30">
        <f t="shared" ref="B202:B265" si="21">IF(A202&lt;&gt;"",DATE(YEAR(LoanStartDate),MONTH(LoanStartDate)+A202*12/PaymentsPerYear,DAY(LoanStartDate)),"")</f>
        <v>48549</v>
      </c>
      <c r="C202" s="31">
        <f t="shared" si="20"/>
        <v>0</v>
      </c>
      <c r="D202" s="31">
        <f t="shared" ref="D202:D265" si="22">IF(A202&lt;&gt;"",ScheduledPayment,"")</f>
        <v>543.48952298273025</v>
      </c>
      <c r="E202" s="31">
        <v>0</v>
      </c>
      <c r="F202" s="32">
        <f t="shared" ref="F202:F265" si="23">IF(A202&lt;&gt;"",$D$10:$D$371+$E$10:$E$371-$G$10:$G$371,"")</f>
        <v>543.48952298273025</v>
      </c>
      <c r="G202" s="32">
        <f t="shared" ref="G202:G265" si="24">IF(A202&lt;&gt;"",$C$10:$C$371*(InterestRate/PaymentsPerYear),"")</f>
        <v>0</v>
      </c>
      <c r="H202" s="32">
        <f t="shared" ref="H202:H265" si="25">IF(AND(A202&lt;&gt;"",$D$10:$D$371+$E$10:$E$371&lt;$C$10:$C$371),$C$10:$C$371-$F$10:$F$371,IF(A202&lt;&gt;"",0,""))</f>
        <v>0</v>
      </c>
      <c r="I202" s="32">
        <f>(IF(A202&lt;&gt;"",SUM($G$10:G202),""))</f>
        <v>10001.036114411178</v>
      </c>
    </row>
    <row r="203" spans="1:9" x14ac:dyDescent="0.25">
      <c r="A203" s="29">
        <f t="shared" si="19"/>
        <v>194</v>
      </c>
      <c r="B203" s="30">
        <f t="shared" si="21"/>
        <v>48580</v>
      </c>
      <c r="C203" s="31">
        <f t="shared" si="20"/>
        <v>0</v>
      </c>
      <c r="D203" s="31">
        <f t="shared" si="22"/>
        <v>543.48952298273025</v>
      </c>
      <c r="E203" s="31">
        <v>0</v>
      </c>
      <c r="F203" s="32">
        <f t="shared" si="23"/>
        <v>543.48952298273025</v>
      </c>
      <c r="G203" s="32">
        <f t="shared" si="24"/>
        <v>0</v>
      </c>
      <c r="H203" s="32">
        <f t="shared" si="25"/>
        <v>0</v>
      </c>
      <c r="I203" s="32">
        <f>(IF(A203&lt;&gt;"",SUM($G$10:G203),""))</f>
        <v>10001.036114411178</v>
      </c>
    </row>
    <row r="204" spans="1:9" x14ac:dyDescent="0.25">
      <c r="A204" s="29">
        <f t="shared" ref="A204:A267" si="26">A203+1</f>
        <v>195</v>
      </c>
      <c r="B204" s="30">
        <f t="shared" si="21"/>
        <v>48611</v>
      </c>
      <c r="C204" s="31">
        <f t="shared" ref="C204:C267" si="27">IF(B204&lt;&gt;"",H203,"")</f>
        <v>0</v>
      </c>
      <c r="D204" s="31">
        <f t="shared" si="22"/>
        <v>543.48952298273025</v>
      </c>
      <c r="E204" s="31">
        <v>0</v>
      </c>
      <c r="F204" s="32">
        <f t="shared" si="23"/>
        <v>543.48952298273025</v>
      </c>
      <c r="G204" s="32">
        <f t="shared" si="24"/>
        <v>0</v>
      </c>
      <c r="H204" s="32">
        <f t="shared" si="25"/>
        <v>0</v>
      </c>
      <c r="I204" s="32">
        <f>(IF(A204&lt;&gt;"",SUM($G$10:G204),""))</f>
        <v>10001.036114411178</v>
      </c>
    </row>
    <row r="205" spans="1:9" x14ac:dyDescent="0.25">
      <c r="A205" s="29">
        <f t="shared" si="26"/>
        <v>196</v>
      </c>
      <c r="B205" s="30">
        <f t="shared" si="21"/>
        <v>48639</v>
      </c>
      <c r="C205" s="31">
        <f t="shared" si="27"/>
        <v>0</v>
      </c>
      <c r="D205" s="31">
        <f t="shared" si="22"/>
        <v>543.48952298273025</v>
      </c>
      <c r="E205" s="31">
        <v>0</v>
      </c>
      <c r="F205" s="32">
        <f t="shared" si="23"/>
        <v>543.48952298273025</v>
      </c>
      <c r="G205" s="32">
        <f t="shared" si="24"/>
        <v>0</v>
      </c>
      <c r="H205" s="32">
        <f t="shared" si="25"/>
        <v>0</v>
      </c>
      <c r="I205" s="32">
        <f>(IF(A205&lt;&gt;"",SUM($G$10:G205),""))</f>
        <v>10001.036114411178</v>
      </c>
    </row>
    <row r="206" spans="1:9" x14ac:dyDescent="0.25">
      <c r="A206" s="29">
        <f t="shared" si="26"/>
        <v>197</v>
      </c>
      <c r="B206" s="30">
        <f t="shared" si="21"/>
        <v>48670</v>
      </c>
      <c r="C206" s="31">
        <f t="shared" si="27"/>
        <v>0</v>
      </c>
      <c r="D206" s="31">
        <f t="shared" si="22"/>
        <v>543.48952298273025</v>
      </c>
      <c r="E206" s="31">
        <v>0</v>
      </c>
      <c r="F206" s="32">
        <f t="shared" si="23"/>
        <v>543.48952298273025</v>
      </c>
      <c r="G206" s="32">
        <f t="shared" si="24"/>
        <v>0</v>
      </c>
      <c r="H206" s="32">
        <f t="shared" si="25"/>
        <v>0</v>
      </c>
      <c r="I206" s="32">
        <f>(IF(A206&lt;&gt;"",SUM($G$10:G206),""))</f>
        <v>10001.036114411178</v>
      </c>
    </row>
    <row r="207" spans="1:9" x14ac:dyDescent="0.25">
      <c r="A207" s="29">
        <f t="shared" si="26"/>
        <v>198</v>
      </c>
      <c r="B207" s="30">
        <f t="shared" si="21"/>
        <v>48700</v>
      </c>
      <c r="C207" s="31">
        <f t="shared" si="27"/>
        <v>0</v>
      </c>
      <c r="D207" s="31">
        <f t="shared" si="22"/>
        <v>543.48952298273025</v>
      </c>
      <c r="E207" s="31">
        <v>0</v>
      </c>
      <c r="F207" s="32">
        <f t="shared" si="23"/>
        <v>543.48952298273025</v>
      </c>
      <c r="G207" s="32">
        <f t="shared" si="24"/>
        <v>0</v>
      </c>
      <c r="H207" s="32">
        <f t="shared" si="25"/>
        <v>0</v>
      </c>
      <c r="I207" s="32">
        <f>(IF(A207&lt;&gt;"",SUM($G$10:G207),""))</f>
        <v>10001.036114411178</v>
      </c>
    </row>
    <row r="208" spans="1:9" x14ac:dyDescent="0.25">
      <c r="A208" s="29">
        <f t="shared" si="26"/>
        <v>199</v>
      </c>
      <c r="B208" s="30">
        <f t="shared" si="21"/>
        <v>48731</v>
      </c>
      <c r="C208" s="31">
        <f t="shared" si="27"/>
        <v>0</v>
      </c>
      <c r="D208" s="31">
        <f t="shared" si="22"/>
        <v>543.48952298273025</v>
      </c>
      <c r="E208" s="31">
        <v>0</v>
      </c>
      <c r="F208" s="32">
        <f t="shared" si="23"/>
        <v>543.48952298273025</v>
      </c>
      <c r="G208" s="32">
        <f t="shared" si="24"/>
        <v>0</v>
      </c>
      <c r="H208" s="32">
        <f t="shared" si="25"/>
        <v>0</v>
      </c>
      <c r="I208" s="32">
        <f>(IF(A208&lt;&gt;"",SUM($G$10:G208),""))</f>
        <v>10001.036114411178</v>
      </c>
    </row>
    <row r="209" spans="1:9" x14ac:dyDescent="0.25">
      <c r="A209" s="29">
        <f t="shared" si="26"/>
        <v>200</v>
      </c>
      <c r="B209" s="30">
        <f t="shared" si="21"/>
        <v>48761</v>
      </c>
      <c r="C209" s="31">
        <f t="shared" si="27"/>
        <v>0</v>
      </c>
      <c r="D209" s="31">
        <f t="shared" si="22"/>
        <v>543.48952298273025</v>
      </c>
      <c r="E209" s="31">
        <v>0</v>
      </c>
      <c r="F209" s="32">
        <f t="shared" si="23"/>
        <v>543.48952298273025</v>
      </c>
      <c r="G209" s="32">
        <f t="shared" si="24"/>
        <v>0</v>
      </c>
      <c r="H209" s="32">
        <f t="shared" si="25"/>
        <v>0</v>
      </c>
      <c r="I209" s="32">
        <f>(IF(A209&lt;&gt;"",SUM($G$10:G209),""))</f>
        <v>10001.036114411178</v>
      </c>
    </row>
    <row r="210" spans="1:9" x14ac:dyDescent="0.25">
      <c r="A210" s="29">
        <f t="shared" si="26"/>
        <v>201</v>
      </c>
      <c r="B210" s="30">
        <f t="shared" si="21"/>
        <v>48792</v>
      </c>
      <c r="C210" s="31">
        <f t="shared" si="27"/>
        <v>0</v>
      </c>
      <c r="D210" s="31">
        <f t="shared" si="22"/>
        <v>543.48952298273025</v>
      </c>
      <c r="E210" s="31">
        <v>0</v>
      </c>
      <c r="F210" s="32">
        <f t="shared" si="23"/>
        <v>543.48952298273025</v>
      </c>
      <c r="G210" s="32">
        <f t="shared" si="24"/>
        <v>0</v>
      </c>
      <c r="H210" s="32">
        <f t="shared" si="25"/>
        <v>0</v>
      </c>
      <c r="I210" s="32">
        <f>(IF(A210&lt;&gt;"",SUM($G$10:G210),""))</f>
        <v>10001.036114411178</v>
      </c>
    </row>
    <row r="211" spans="1:9" x14ac:dyDescent="0.25">
      <c r="A211" s="29">
        <f t="shared" si="26"/>
        <v>202</v>
      </c>
      <c r="B211" s="30">
        <f t="shared" si="21"/>
        <v>48823</v>
      </c>
      <c r="C211" s="31">
        <f t="shared" si="27"/>
        <v>0</v>
      </c>
      <c r="D211" s="31">
        <f t="shared" si="22"/>
        <v>543.48952298273025</v>
      </c>
      <c r="E211" s="31">
        <v>0</v>
      </c>
      <c r="F211" s="32">
        <f t="shared" si="23"/>
        <v>543.48952298273025</v>
      </c>
      <c r="G211" s="32">
        <f t="shared" si="24"/>
        <v>0</v>
      </c>
      <c r="H211" s="32">
        <f t="shared" si="25"/>
        <v>0</v>
      </c>
      <c r="I211" s="32">
        <f>(IF(A211&lt;&gt;"",SUM($G$10:G211),""))</f>
        <v>10001.036114411178</v>
      </c>
    </row>
    <row r="212" spans="1:9" x14ac:dyDescent="0.25">
      <c r="A212" s="29">
        <f t="shared" si="26"/>
        <v>203</v>
      </c>
      <c r="B212" s="30">
        <f t="shared" si="21"/>
        <v>48853</v>
      </c>
      <c r="C212" s="31">
        <f t="shared" si="27"/>
        <v>0</v>
      </c>
      <c r="D212" s="31">
        <f t="shared" si="22"/>
        <v>543.48952298273025</v>
      </c>
      <c r="E212" s="31">
        <v>0</v>
      </c>
      <c r="F212" s="32">
        <f t="shared" si="23"/>
        <v>543.48952298273025</v>
      </c>
      <c r="G212" s="32">
        <f t="shared" si="24"/>
        <v>0</v>
      </c>
      <c r="H212" s="32">
        <f t="shared" si="25"/>
        <v>0</v>
      </c>
      <c r="I212" s="32">
        <f>(IF(A212&lt;&gt;"",SUM($G$10:G212),""))</f>
        <v>10001.036114411178</v>
      </c>
    </row>
    <row r="213" spans="1:9" x14ac:dyDescent="0.25">
      <c r="A213" s="29">
        <f t="shared" si="26"/>
        <v>204</v>
      </c>
      <c r="B213" s="30">
        <f t="shared" si="21"/>
        <v>48884</v>
      </c>
      <c r="C213" s="31">
        <f t="shared" si="27"/>
        <v>0</v>
      </c>
      <c r="D213" s="31">
        <f t="shared" si="22"/>
        <v>543.48952298273025</v>
      </c>
      <c r="E213" s="31">
        <v>0</v>
      </c>
      <c r="F213" s="32">
        <f t="shared" si="23"/>
        <v>543.48952298273025</v>
      </c>
      <c r="G213" s="32">
        <f t="shared" si="24"/>
        <v>0</v>
      </c>
      <c r="H213" s="32">
        <f t="shared" si="25"/>
        <v>0</v>
      </c>
      <c r="I213" s="32">
        <f>(IF(A213&lt;&gt;"",SUM($G$10:G213),""))</f>
        <v>10001.036114411178</v>
      </c>
    </row>
    <row r="214" spans="1:9" x14ac:dyDescent="0.25">
      <c r="A214" s="29">
        <f t="shared" si="26"/>
        <v>205</v>
      </c>
      <c r="B214" s="30">
        <f t="shared" si="21"/>
        <v>48914</v>
      </c>
      <c r="C214" s="31">
        <f t="shared" si="27"/>
        <v>0</v>
      </c>
      <c r="D214" s="31">
        <f t="shared" si="22"/>
        <v>543.48952298273025</v>
      </c>
      <c r="E214" s="31">
        <v>0</v>
      </c>
      <c r="F214" s="32">
        <f t="shared" si="23"/>
        <v>543.48952298273025</v>
      </c>
      <c r="G214" s="32">
        <f t="shared" si="24"/>
        <v>0</v>
      </c>
      <c r="H214" s="32">
        <f t="shared" si="25"/>
        <v>0</v>
      </c>
      <c r="I214" s="32">
        <f>(IF(A214&lt;&gt;"",SUM($G$10:G214),""))</f>
        <v>10001.036114411178</v>
      </c>
    </row>
    <row r="215" spans="1:9" x14ac:dyDescent="0.25">
      <c r="A215" s="29">
        <f t="shared" si="26"/>
        <v>206</v>
      </c>
      <c r="B215" s="30">
        <f t="shared" si="21"/>
        <v>48945</v>
      </c>
      <c r="C215" s="31">
        <f t="shared" si="27"/>
        <v>0</v>
      </c>
      <c r="D215" s="31">
        <f t="shared" si="22"/>
        <v>543.48952298273025</v>
      </c>
      <c r="E215" s="31">
        <v>0</v>
      </c>
      <c r="F215" s="32">
        <f t="shared" si="23"/>
        <v>543.48952298273025</v>
      </c>
      <c r="G215" s="32">
        <f t="shared" si="24"/>
        <v>0</v>
      </c>
      <c r="H215" s="32">
        <f t="shared" si="25"/>
        <v>0</v>
      </c>
      <c r="I215" s="32">
        <f>(IF(A215&lt;&gt;"",SUM($G$10:G215),""))</f>
        <v>10001.036114411178</v>
      </c>
    </row>
    <row r="216" spans="1:9" x14ac:dyDescent="0.25">
      <c r="A216" s="29">
        <f t="shared" si="26"/>
        <v>207</v>
      </c>
      <c r="B216" s="30">
        <f t="shared" si="21"/>
        <v>48976</v>
      </c>
      <c r="C216" s="31">
        <f t="shared" si="27"/>
        <v>0</v>
      </c>
      <c r="D216" s="31">
        <f t="shared" si="22"/>
        <v>543.48952298273025</v>
      </c>
      <c r="E216" s="31">
        <v>0</v>
      </c>
      <c r="F216" s="32">
        <f t="shared" si="23"/>
        <v>543.48952298273025</v>
      </c>
      <c r="G216" s="32">
        <f t="shared" si="24"/>
        <v>0</v>
      </c>
      <c r="H216" s="32">
        <f t="shared" si="25"/>
        <v>0</v>
      </c>
      <c r="I216" s="32">
        <f>(IF(A216&lt;&gt;"",SUM($G$10:G216),""))</f>
        <v>10001.036114411178</v>
      </c>
    </row>
    <row r="217" spans="1:9" x14ac:dyDescent="0.25">
      <c r="A217" s="29">
        <f t="shared" si="26"/>
        <v>208</v>
      </c>
      <c r="B217" s="30">
        <f t="shared" si="21"/>
        <v>49004</v>
      </c>
      <c r="C217" s="31">
        <f t="shared" si="27"/>
        <v>0</v>
      </c>
      <c r="D217" s="31">
        <f t="shared" si="22"/>
        <v>543.48952298273025</v>
      </c>
      <c r="E217" s="31">
        <v>0</v>
      </c>
      <c r="F217" s="32">
        <f t="shared" si="23"/>
        <v>543.48952298273025</v>
      </c>
      <c r="G217" s="32">
        <f t="shared" si="24"/>
        <v>0</v>
      </c>
      <c r="H217" s="32">
        <f t="shared" si="25"/>
        <v>0</v>
      </c>
      <c r="I217" s="32">
        <f>(IF(A217&lt;&gt;"",SUM($G$10:G217),""))</f>
        <v>10001.036114411178</v>
      </c>
    </row>
    <row r="218" spans="1:9" x14ac:dyDescent="0.25">
      <c r="A218" s="29">
        <f t="shared" si="26"/>
        <v>209</v>
      </c>
      <c r="B218" s="30">
        <f t="shared" si="21"/>
        <v>49035</v>
      </c>
      <c r="C218" s="31">
        <f t="shared" si="27"/>
        <v>0</v>
      </c>
      <c r="D218" s="31">
        <f t="shared" si="22"/>
        <v>543.48952298273025</v>
      </c>
      <c r="E218" s="31">
        <v>0</v>
      </c>
      <c r="F218" s="32">
        <f t="shared" si="23"/>
        <v>543.48952298273025</v>
      </c>
      <c r="G218" s="32">
        <f t="shared" si="24"/>
        <v>0</v>
      </c>
      <c r="H218" s="32">
        <f t="shared" si="25"/>
        <v>0</v>
      </c>
      <c r="I218" s="32">
        <f>(IF(A218&lt;&gt;"",SUM($G$10:G218),""))</f>
        <v>10001.036114411178</v>
      </c>
    </row>
    <row r="219" spans="1:9" x14ac:dyDescent="0.25">
      <c r="A219" s="29">
        <f t="shared" si="26"/>
        <v>210</v>
      </c>
      <c r="B219" s="30">
        <f t="shared" si="21"/>
        <v>49065</v>
      </c>
      <c r="C219" s="31">
        <f t="shared" si="27"/>
        <v>0</v>
      </c>
      <c r="D219" s="31">
        <f t="shared" si="22"/>
        <v>543.48952298273025</v>
      </c>
      <c r="E219" s="31">
        <v>0</v>
      </c>
      <c r="F219" s="32">
        <f t="shared" si="23"/>
        <v>543.48952298273025</v>
      </c>
      <c r="G219" s="32">
        <f t="shared" si="24"/>
        <v>0</v>
      </c>
      <c r="H219" s="32">
        <f t="shared" si="25"/>
        <v>0</v>
      </c>
      <c r="I219" s="32">
        <f>(IF(A219&lt;&gt;"",SUM($G$10:G219),""))</f>
        <v>10001.036114411178</v>
      </c>
    </row>
    <row r="220" spans="1:9" x14ac:dyDescent="0.25">
      <c r="A220" s="29">
        <f t="shared" si="26"/>
        <v>211</v>
      </c>
      <c r="B220" s="30">
        <f t="shared" si="21"/>
        <v>49096</v>
      </c>
      <c r="C220" s="31">
        <f t="shared" si="27"/>
        <v>0</v>
      </c>
      <c r="D220" s="31">
        <f t="shared" si="22"/>
        <v>543.48952298273025</v>
      </c>
      <c r="E220" s="31">
        <v>0</v>
      </c>
      <c r="F220" s="32">
        <f t="shared" si="23"/>
        <v>543.48952298273025</v>
      </c>
      <c r="G220" s="32">
        <f t="shared" si="24"/>
        <v>0</v>
      </c>
      <c r="H220" s="32">
        <f t="shared" si="25"/>
        <v>0</v>
      </c>
      <c r="I220" s="32">
        <f>(IF(A220&lt;&gt;"",SUM($G$10:G220),""))</f>
        <v>10001.036114411178</v>
      </c>
    </row>
    <row r="221" spans="1:9" x14ac:dyDescent="0.25">
      <c r="A221" s="29">
        <f t="shared" si="26"/>
        <v>212</v>
      </c>
      <c r="B221" s="30">
        <f t="shared" si="21"/>
        <v>49126</v>
      </c>
      <c r="C221" s="31">
        <f t="shared" si="27"/>
        <v>0</v>
      </c>
      <c r="D221" s="31">
        <f t="shared" si="22"/>
        <v>543.48952298273025</v>
      </c>
      <c r="E221" s="31">
        <v>0</v>
      </c>
      <c r="F221" s="32">
        <f t="shared" si="23"/>
        <v>543.48952298273025</v>
      </c>
      <c r="G221" s="32">
        <f t="shared" si="24"/>
        <v>0</v>
      </c>
      <c r="H221" s="32">
        <f t="shared" si="25"/>
        <v>0</v>
      </c>
      <c r="I221" s="32">
        <f>(IF(A221&lt;&gt;"",SUM($G$10:G221),""))</f>
        <v>10001.036114411178</v>
      </c>
    </row>
    <row r="222" spans="1:9" x14ac:dyDescent="0.25">
      <c r="A222" s="29">
        <f t="shared" si="26"/>
        <v>213</v>
      </c>
      <c r="B222" s="30">
        <f t="shared" si="21"/>
        <v>49157</v>
      </c>
      <c r="C222" s="31">
        <f t="shared" si="27"/>
        <v>0</v>
      </c>
      <c r="D222" s="31">
        <f t="shared" si="22"/>
        <v>543.48952298273025</v>
      </c>
      <c r="E222" s="31">
        <v>0</v>
      </c>
      <c r="F222" s="32">
        <f t="shared" si="23"/>
        <v>543.48952298273025</v>
      </c>
      <c r="G222" s="32">
        <f t="shared" si="24"/>
        <v>0</v>
      </c>
      <c r="H222" s="32">
        <f t="shared" si="25"/>
        <v>0</v>
      </c>
      <c r="I222" s="32">
        <f>(IF(A222&lt;&gt;"",SUM($G$10:G222),""))</f>
        <v>10001.036114411178</v>
      </c>
    </row>
    <row r="223" spans="1:9" x14ac:dyDescent="0.25">
      <c r="A223" s="29">
        <f t="shared" si="26"/>
        <v>214</v>
      </c>
      <c r="B223" s="30">
        <f t="shared" si="21"/>
        <v>49188</v>
      </c>
      <c r="C223" s="31">
        <f t="shared" si="27"/>
        <v>0</v>
      </c>
      <c r="D223" s="31">
        <f t="shared" si="22"/>
        <v>543.48952298273025</v>
      </c>
      <c r="E223" s="31">
        <v>0</v>
      </c>
      <c r="F223" s="32">
        <f t="shared" si="23"/>
        <v>543.48952298273025</v>
      </c>
      <c r="G223" s="32">
        <f t="shared" si="24"/>
        <v>0</v>
      </c>
      <c r="H223" s="32">
        <f t="shared" si="25"/>
        <v>0</v>
      </c>
      <c r="I223" s="32">
        <f>(IF(A223&lt;&gt;"",SUM($G$10:G223),""))</f>
        <v>10001.036114411178</v>
      </c>
    </row>
    <row r="224" spans="1:9" x14ac:dyDescent="0.25">
      <c r="A224" s="29">
        <f t="shared" si="26"/>
        <v>215</v>
      </c>
      <c r="B224" s="30">
        <f t="shared" si="21"/>
        <v>49218</v>
      </c>
      <c r="C224" s="31">
        <f t="shared" si="27"/>
        <v>0</v>
      </c>
      <c r="D224" s="31">
        <f t="shared" si="22"/>
        <v>543.48952298273025</v>
      </c>
      <c r="E224" s="31">
        <v>0</v>
      </c>
      <c r="F224" s="32">
        <f t="shared" si="23"/>
        <v>543.48952298273025</v>
      </c>
      <c r="G224" s="32">
        <f t="shared" si="24"/>
        <v>0</v>
      </c>
      <c r="H224" s="32">
        <f t="shared" si="25"/>
        <v>0</v>
      </c>
      <c r="I224" s="32">
        <f>(IF(A224&lt;&gt;"",SUM($G$10:G224),""))</f>
        <v>10001.036114411178</v>
      </c>
    </row>
    <row r="225" spans="1:9" x14ac:dyDescent="0.25">
      <c r="A225" s="29">
        <f t="shared" si="26"/>
        <v>216</v>
      </c>
      <c r="B225" s="30">
        <f t="shared" si="21"/>
        <v>49249</v>
      </c>
      <c r="C225" s="31">
        <f t="shared" si="27"/>
        <v>0</v>
      </c>
      <c r="D225" s="31">
        <f t="shared" si="22"/>
        <v>543.48952298273025</v>
      </c>
      <c r="E225" s="31">
        <v>0</v>
      </c>
      <c r="F225" s="32">
        <f t="shared" si="23"/>
        <v>543.48952298273025</v>
      </c>
      <c r="G225" s="32">
        <f t="shared" si="24"/>
        <v>0</v>
      </c>
      <c r="H225" s="32">
        <f t="shared" si="25"/>
        <v>0</v>
      </c>
      <c r="I225" s="32">
        <f>(IF(A225&lt;&gt;"",SUM($G$10:G225),""))</f>
        <v>10001.036114411178</v>
      </c>
    </row>
    <row r="226" spans="1:9" x14ac:dyDescent="0.25">
      <c r="A226" s="29">
        <f t="shared" si="26"/>
        <v>217</v>
      </c>
      <c r="B226" s="30">
        <f t="shared" si="21"/>
        <v>49279</v>
      </c>
      <c r="C226" s="31">
        <f t="shared" si="27"/>
        <v>0</v>
      </c>
      <c r="D226" s="31">
        <f t="shared" si="22"/>
        <v>543.48952298273025</v>
      </c>
      <c r="E226" s="31">
        <v>0</v>
      </c>
      <c r="F226" s="32">
        <f t="shared" si="23"/>
        <v>543.48952298273025</v>
      </c>
      <c r="G226" s="32">
        <f t="shared" si="24"/>
        <v>0</v>
      </c>
      <c r="H226" s="32">
        <f t="shared" si="25"/>
        <v>0</v>
      </c>
      <c r="I226" s="32">
        <f>(IF(A226&lt;&gt;"",SUM($G$10:G226),""))</f>
        <v>10001.036114411178</v>
      </c>
    </row>
    <row r="227" spans="1:9" x14ac:dyDescent="0.25">
      <c r="A227" s="29">
        <f t="shared" si="26"/>
        <v>218</v>
      </c>
      <c r="B227" s="30">
        <f t="shared" si="21"/>
        <v>49310</v>
      </c>
      <c r="C227" s="31">
        <f t="shared" si="27"/>
        <v>0</v>
      </c>
      <c r="D227" s="31">
        <f t="shared" si="22"/>
        <v>543.48952298273025</v>
      </c>
      <c r="E227" s="31">
        <v>0</v>
      </c>
      <c r="F227" s="32">
        <f t="shared" si="23"/>
        <v>543.48952298273025</v>
      </c>
      <c r="G227" s="32">
        <f t="shared" si="24"/>
        <v>0</v>
      </c>
      <c r="H227" s="32">
        <f t="shared" si="25"/>
        <v>0</v>
      </c>
      <c r="I227" s="32">
        <f>(IF(A227&lt;&gt;"",SUM($G$10:G227),""))</f>
        <v>10001.036114411178</v>
      </c>
    </row>
    <row r="228" spans="1:9" x14ac:dyDescent="0.25">
      <c r="A228" s="29">
        <f t="shared" si="26"/>
        <v>219</v>
      </c>
      <c r="B228" s="30">
        <f t="shared" si="21"/>
        <v>49341</v>
      </c>
      <c r="C228" s="31">
        <f t="shared" si="27"/>
        <v>0</v>
      </c>
      <c r="D228" s="31">
        <f t="shared" si="22"/>
        <v>543.48952298273025</v>
      </c>
      <c r="E228" s="31">
        <v>0</v>
      </c>
      <c r="F228" s="32">
        <f t="shared" si="23"/>
        <v>543.48952298273025</v>
      </c>
      <c r="G228" s="32">
        <f t="shared" si="24"/>
        <v>0</v>
      </c>
      <c r="H228" s="32">
        <f t="shared" si="25"/>
        <v>0</v>
      </c>
      <c r="I228" s="32">
        <f>(IF(A228&lt;&gt;"",SUM($G$10:G228),""))</f>
        <v>10001.036114411178</v>
      </c>
    </row>
    <row r="229" spans="1:9" x14ac:dyDescent="0.25">
      <c r="A229" s="29">
        <f t="shared" si="26"/>
        <v>220</v>
      </c>
      <c r="B229" s="30">
        <f t="shared" si="21"/>
        <v>49369</v>
      </c>
      <c r="C229" s="31">
        <f t="shared" si="27"/>
        <v>0</v>
      </c>
      <c r="D229" s="31">
        <f t="shared" si="22"/>
        <v>543.48952298273025</v>
      </c>
      <c r="E229" s="31">
        <v>0</v>
      </c>
      <c r="F229" s="32">
        <f t="shared" si="23"/>
        <v>543.48952298273025</v>
      </c>
      <c r="G229" s="32">
        <f t="shared" si="24"/>
        <v>0</v>
      </c>
      <c r="H229" s="32">
        <f t="shared" si="25"/>
        <v>0</v>
      </c>
      <c r="I229" s="32">
        <f>(IF(A229&lt;&gt;"",SUM($G$10:G229),""))</f>
        <v>10001.036114411178</v>
      </c>
    </row>
    <row r="230" spans="1:9" x14ac:dyDescent="0.25">
      <c r="A230" s="29">
        <f t="shared" si="26"/>
        <v>221</v>
      </c>
      <c r="B230" s="30">
        <f t="shared" si="21"/>
        <v>49400</v>
      </c>
      <c r="C230" s="31">
        <f t="shared" si="27"/>
        <v>0</v>
      </c>
      <c r="D230" s="31">
        <f t="shared" si="22"/>
        <v>543.48952298273025</v>
      </c>
      <c r="E230" s="31">
        <v>0</v>
      </c>
      <c r="F230" s="32">
        <f t="shared" si="23"/>
        <v>543.48952298273025</v>
      </c>
      <c r="G230" s="32">
        <f t="shared" si="24"/>
        <v>0</v>
      </c>
      <c r="H230" s="32">
        <f t="shared" si="25"/>
        <v>0</v>
      </c>
      <c r="I230" s="32">
        <f>(IF(A230&lt;&gt;"",SUM($G$10:G230),""))</f>
        <v>10001.036114411178</v>
      </c>
    </row>
    <row r="231" spans="1:9" x14ac:dyDescent="0.25">
      <c r="A231" s="29">
        <f t="shared" si="26"/>
        <v>222</v>
      </c>
      <c r="B231" s="30">
        <f t="shared" si="21"/>
        <v>49430</v>
      </c>
      <c r="C231" s="31">
        <f t="shared" si="27"/>
        <v>0</v>
      </c>
      <c r="D231" s="31">
        <f t="shared" si="22"/>
        <v>543.48952298273025</v>
      </c>
      <c r="E231" s="31">
        <v>0</v>
      </c>
      <c r="F231" s="32">
        <f t="shared" si="23"/>
        <v>543.48952298273025</v>
      </c>
      <c r="G231" s="32">
        <f t="shared" si="24"/>
        <v>0</v>
      </c>
      <c r="H231" s="32">
        <f t="shared" si="25"/>
        <v>0</v>
      </c>
      <c r="I231" s="32">
        <f>(IF(A231&lt;&gt;"",SUM($G$10:G231),""))</f>
        <v>10001.036114411178</v>
      </c>
    </row>
    <row r="232" spans="1:9" x14ac:dyDescent="0.25">
      <c r="A232" s="29">
        <f t="shared" si="26"/>
        <v>223</v>
      </c>
      <c r="B232" s="30">
        <f t="shared" si="21"/>
        <v>49461</v>
      </c>
      <c r="C232" s="31">
        <f t="shared" si="27"/>
        <v>0</v>
      </c>
      <c r="D232" s="31">
        <f t="shared" si="22"/>
        <v>543.48952298273025</v>
      </c>
      <c r="E232" s="31">
        <v>0</v>
      </c>
      <c r="F232" s="32">
        <f t="shared" si="23"/>
        <v>543.48952298273025</v>
      </c>
      <c r="G232" s="32">
        <f t="shared" si="24"/>
        <v>0</v>
      </c>
      <c r="H232" s="32">
        <f t="shared" si="25"/>
        <v>0</v>
      </c>
      <c r="I232" s="32">
        <f>(IF(A232&lt;&gt;"",SUM($G$10:G232),""))</f>
        <v>10001.036114411178</v>
      </c>
    </row>
    <row r="233" spans="1:9" x14ac:dyDescent="0.25">
      <c r="A233" s="29">
        <f t="shared" si="26"/>
        <v>224</v>
      </c>
      <c r="B233" s="30">
        <f t="shared" si="21"/>
        <v>49491</v>
      </c>
      <c r="C233" s="31">
        <f t="shared" si="27"/>
        <v>0</v>
      </c>
      <c r="D233" s="31">
        <f t="shared" si="22"/>
        <v>543.48952298273025</v>
      </c>
      <c r="E233" s="31">
        <v>0</v>
      </c>
      <c r="F233" s="32">
        <f t="shared" si="23"/>
        <v>543.48952298273025</v>
      </c>
      <c r="G233" s="32">
        <f t="shared" si="24"/>
        <v>0</v>
      </c>
      <c r="H233" s="32">
        <f t="shared" si="25"/>
        <v>0</v>
      </c>
      <c r="I233" s="32">
        <f>(IF(A233&lt;&gt;"",SUM($G$10:G233),""))</f>
        <v>10001.036114411178</v>
      </c>
    </row>
    <row r="234" spans="1:9" x14ac:dyDescent="0.25">
      <c r="A234" s="29">
        <f t="shared" si="26"/>
        <v>225</v>
      </c>
      <c r="B234" s="30">
        <f t="shared" si="21"/>
        <v>49522</v>
      </c>
      <c r="C234" s="31">
        <f t="shared" si="27"/>
        <v>0</v>
      </c>
      <c r="D234" s="31">
        <f t="shared" si="22"/>
        <v>543.48952298273025</v>
      </c>
      <c r="E234" s="31">
        <v>0</v>
      </c>
      <c r="F234" s="32">
        <f t="shared" si="23"/>
        <v>543.48952298273025</v>
      </c>
      <c r="G234" s="32">
        <f t="shared" si="24"/>
        <v>0</v>
      </c>
      <c r="H234" s="32">
        <f t="shared" si="25"/>
        <v>0</v>
      </c>
      <c r="I234" s="32">
        <f>(IF(A234&lt;&gt;"",SUM($G$10:G234),""))</f>
        <v>10001.036114411178</v>
      </c>
    </row>
    <row r="235" spans="1:9" x14ac:dyDescent="0.25">
      <c r="A235" s="29">
        <f t="shared" si="26"/>
        <v>226</v>
      </c>
      <c r="B235" s="30">
        <f t="shared" si="21"/>
        <v>49553</v>
      </c>
      <c r="C235" s="31">
        <f t="shared" si="27"/>
        <v>0</v>
      </c>
      <c r="D235" s="31">
        <f t="shared" si="22"/>
        <v>543.48952298273025</v>
      </c>
      <c r="E235" s="31">
        <v>0</v>
      </c>
      <c r="F235" s="32">
        <f t="shared" si="23"/>
        <v>543.48952298273025</v>
      </c>
      <c r="G235" s="32">
        <f t="shared" si="24"/>
        <v>0</v>
      </c>
      <c r="H235" s="32">
        <f t="shared" si="25"/>
        <v>0</v>
      </c>
      <c r="I235" s="32">
        <f>(IF(A235&lt;&gt;"",SUM($G$10:G235),""))</f>
        <v>10001.036114411178</v>
      </c>
    </row>
    <row r="236" spans="1:9" x14ac:dyDescent="0.25">
      <c r="A236" s="29">
        <f t="shared" si="26"/>
        <v>227</v>
      </c>
      <c r="B236" s="30">
        <f t="shared" si="21"/>
        <v>49583</v>
      </c>
      <c r="C236" s="31">
        <f t="shared" si="27"/>
        <v>0</v>
      </c>
      <c r="D236" s="31">
        <f t="shared" si="22"/>
        <v>543.48952298273025</v>
      </c>
      <c r="E236" s="31">
        <v>0</v>
      </c>
      <c r="F236" s="32">
        <f t="shared" si="23"/>
        <v>543.48952298273025</v>
      </c>
      <c r="G236" s="32">
        <f t="shared" si="24"/>
        <v>0</v>
      </c>
      <c r="H236" s="32">
        <f t="shared" si="25"/>
        <v>0</v>
      </c>
      <c r="I236" s="32">
        <f>(IF(A236&lt;&gt;"",SUM($G$10:G236),""))</f>
        <v>10001.036114411178</v>
      </c>
    </row>
    <row r="237" spans="1:9" x14ac:dyDescent="0.25">
      <c r="A237" s="29">
        <f t="shared" si="26"/>
        <v>228</v>
      </c>
      <c r="B237" s="30">
        <f t="shared" si="21"/>
        <v>49614</v>
      </c>
      <c r="C237" s="31">
        <f t="shared" si="27"/>
        <v>0</v>
      </c>
      <c r="D237" s="31">
        <f t="shared" si="22"/>
        <v>543.48952298273025</v>
      </c>
      <c r="E237" s="31">
        <v>0</v>
      </c>
      <c r="F237" s="32">
        <f t="shared" si="23"/>
        <v>543.48952298273025</v>
      </c>
      <c r="G237" s="32">
        <f t="shared" si="24"/>
        <v>0</v>
      </c>
      <c r="H237" s="32">
        <f t="shared" si="25"/>
        <v>0</v>
      </c>
      <c r="I237" s="32">
        <f>(IF(A237&lt;&gt;"",SUM($G$10:G237),""))</f>
        <v>10001.036114411178</v>
      </c>
    </row>
    <row r="238" spans="1:9" x14ac:dyDescent="0.25">
      <c r="A238" s="29">
        <f t="shared" si="26"/>
        <v>229</v>
      </c>
      <c r="B238" s="30">
        <f t="shared" si="21"/>
        <v>49644</v>
      </c>
      <c r="C238" s="31">
        <f t="shared" si="27"/>
        <v>0</v>
      </c>
      <c r="D238" s="31">
        <f t="shared" si="22"/>
        <v>543.48952298273025</v>
      </c>
      <c r="E238" s="31">
        <v>0</v>
      </c>
      <c r="F238" s="32">
        <f t="shared" si="23"/>
        <v>543.48952298273025</v>
      </c>
      <c r="G238" s="32">
        <f t="shared" si="24"/>
        <v>0</v>
      </c>
      <c r="H238" s="32">
        <f t="shared" si="25"/>
        <v>0</v>
      </c>
      <c r="I238" s="32">
        <f>(IF(A238&lt;&gt;"",SUM($G$10:G238),""))</f>
        <v>10001.036114411178</v>
      </c>
    </row>
    <row r="239" spans="1:9" x14ac:dyDescent="0.25">
      <c r="A239" s="29">
        <f t="shared" si="26"/>
        <v>230</v>
      </c>
      <c r="B239" s="30">
        <f t="shared" si="21"/>
        <v>49675</v>
      </c>
      <c r="C239" s="31">
        <f t="shared" si="27"/>
        <v>0</v>
      </c>
      <c r="D239" s="31">
        <f t="shared" si="22"/>
        <v>543.48952298273025</v>
      </c>
      <c r="E239" s="31">
        <v>0</v>
      </c>
      <c r="F239" s="32">
        <f t="shared" si="23"/>
        <v>543.48952298273025</v>
      </c>
      <c r="G239" s="32">
        <f t="shared" si="24"/>
        <v>0</v>
      </c>
      <c r="H239" s="32">
        <f t="shared" si="25"/>
        <v>0</v>
      </c>
      <c r="I239" s="32">
        <f>(IF(A239&lt;&gt;"",SUM($G$10:G239),""))</f>
        <v>10001.036114411178</v>
      </c>
    </row>
    <row r="240" spans="1:9" x14ac:dyDescent="0.25">
      <c r="A240" s="29">
        <f t="shared" si="26"/>
        <v>231</v>
      </c>
      <c r="B240" s="30">
        <f t="shared" si="21"/>
        <v>49706</v>
      </c>
      <c r="C240" s="31">
        <f t="shared" si="27"/>
        <v>0</v>
      </c>
      <c r="D240" s="31">
        <f t="shared" si="22"/>
        <v>543.48952298273025</v>
      </c>
      <c r="E240" s="31">
        <v>0</v>
      </c>
      <c r="F240" s="32">
        <f t="shared" si="23"/>
        <v>543.48952298273025</v>
      </c>
      <c r="G240" s="32">
        <f t="shared" si="24"/>
        <v>0</v>
      </c>
      <c r="H240" s="32">
        <f t="shared" si="25"/>
        <v>0</v>
      </c>
      <c r="I240" s="32">
        <f>(IF(A240&lt;&gt;"",SUM($G$10:G240),""))</f>
        <v>10001.036114411178</v>
      </c>
    </row>
    <row r="241" spans="1:9" x14ac:dyDescent="0.25">
      <c r="A241" s="29">
        <f t="shared" si="26"/>
        <v>232</v>
      </c>
      <c r="B241" s="30">
        <f t="shared" si="21"/>
        <v>49735</v>
      </c>
      <c r="C241" s="31">
        <f t="shared" si="27"/>
        <v>0</v>
      </c>
      <c r="D241" s="31">
        <f t="shared" si="22"/>
        <v>543.48952298273025</v>
      </c>
      <c r="E241" s="31">
        <v>0</v>
      </c>
      <c r="F241" s="32">
        <f t="shared" si="23"/>
        <v>543.48952298273025</v>
      </c>
      <c r="G241" s="32">
        <f t="shared" si="24"/>
        <v>0</v>
      </c>
      <c r="H241" s="32">
        <f t="shared" si="25"/>
        <v>0</v>
      </c>
      <c r="I241" s="32">
        <f>(IF(A241&lt;&gt;"",SUM($G$10:G241),""))</f>
        <v>10001.036114411178</v>
      </c>
    </row>
    <row r="242" spans="1:9" x14ac:dyDescent="0.25">
      <c r="A242" s="29">
        <f t="shared" si="26"/>
        <v>233</v>
      </c>
      <c r="B242" s="30">
        <f t="shared" si="21"/>
        <v>49766</v>
      </c>
      <c r="C242" s="31">
        <f t="shared" si="27"/>
        <v>0</v>
      </c>
      <c r="D242" s="31">
        <f t="shared" si="22"/>
        <v>543.48952298273025</v>
      </c>
      <c r="E242" s="31">
        <v>0</v>
      </c>
      <c r="F242" s="32">
        <f t="shared" si="23"/>
        <v>543.48952298273025</v>
      </c>
      <c r="G242" s="32">
        <f t="shared" si="24"/>
        <v>0</v>
      </c>
      <c r="H242" s="32">
        <f t="shared" si="25"/>
        <v>0</v>
      </c>
      <c r="I242" s="32">
        <f>(IF(A242&lt;&gt;"",SUM($G$10:G242),""))</f>
        <v>10001.036114411178</v>
      </c>
    </row>
    <row r="243" spans="1:9" x14ac:dyDescent="0.25">
      <c r="A243" s="29">
        <f t="shared" si="26"/>
        <v>234</v>
      </c>
      <c r="B243" s="30">
        <f t="shared" si="21"/>
        <v>49796</v>
      </c>
      <c r="C243" s="31">
        <f t="shared" si="27"/>
        <v>0</v>
      </c>
      <c r="D243" s="31">
        <f t="shared" si="22"/>
        <v>543.48952298273025</v>
      </c>
      <c r="E243" s="31">
        <v>0</v>
      </c>
      <c r="F243" s="32">
        <f t="shared" si="23"/>
        <v>543.48952298273025</v>
      </c>
      <c r="G243" s="32">
        <f t="shared" si="24"/>
        <v>0</v>
      </c>
      <c r="H243" s="32">
        <f t="shared" si="25"/>
        <v>0</v>
      </c>
      <c r="I243" s="32">
        <f>(IF(A243&lt;&gt;"",SUM($G$10:G243),""))</f>
        <v>10001.036114411178</v>
      </c>
    </row>
    <row r="244" spans="1:9" x14ac:dyDescent="0.25">
      <c r="A244" s="29">
        <f t="shared" si="26"/>
        <v>235</v>
      </c>
      <c r="B244" s="30">
        <f t="shared" si="21"/>
        <v>49827</v>
      </c>
      <c r="C244" s="31">
        <f t="shared" si="27"/>
        <v>0</v>
      </c>
      <c r="D244" s="31">
        <f t="shared" si="22"/>
        <v>543.48952298273025</v>
      </c>
      <c r="E244" s="31">
        <v>0</v>
      </c>
      <c r="F244" s="32">
        <f t="shared" si="23"/>
        <v>543.48952298273025</v>
      </c>
      <c r="G244" s="32">
        <f t="shared" si="24"/>
        <v>0</v>
      </c>
      <c r="H244" s="32">
        <f t="shared" si="25"/>
        <v>0</v>
      </c>
      <c r="I244" s="32">
        <f>(IF(A244&lt;&gt;"",SUM($G$10:G244),""))</f>
        <v>10001.036114411178</v>
      </c>
    </row>
    <row r="245" spans="1:9" x14ac:dyDescent="0.25">
      <c r="A245" s="29">
        <f t="shared" si="26"/>
        <v>236</v>
      </c>
      <c r="B245" s="30">
        <f t="shared" si="21"/>
        <v>49857</v>
      </c>
      <c r="C245" s="31">
        <f t="shared" si="27"/>
        <v>0</v>
      </c>
      <c r="D245" s="31">
        <f t="shared" si="22"/>
        <v>543.48952298273025</v>
      </c>
      <c r="E245" s="31">
        <v>0</v>
      </c>
      <c r="F245" s="32">
        <f t="shared" si="23"/>
        <v>543.48952298273025</v>
      </c>
      <c r="G245" s="32">
        <f t="shared" si="24"/>
        <v>0</v>
      </c>
      <c r="H245" s="32">
        <f t="shared" si="25"/>
        <v>0</v>
      </c>
      <c r="I245" s="32">
        <f>(IF(A245&lt;&gt;"",SUM($G$10:G245),""))</f>
        <v>10001.036114411178</v>
      </c>
    </row>
    <row r="246" spans="1:9" x14ac:dyDescent="0.25">
      <c r="A246" s="29">
        <f t="shared" si="26"/>
        <v>237</v>
      </c>
      <c r="B246" s="30">
        <f t="shared" si="21"/>
        <v>49888</v>
      </c>
      <c r="C246" s="31">
        <f t="shared" si="27"/>
        <v>0</v>
      </c>
      <c r="D246" s="31">
        <f t="shared" si="22"/>
        <v>543.48952298273025</v>
      </c>
      <c r="E246" s="31">
        <v>0</v>
      </c>
      <c r="F246" s="32">
        <f t="shared" si="23"/>
        <v>543.48952298273025</v>
      </c>
      <c r="G246" s="32">
        <f t="shared" si="24"/>
        <v>0</v>
      </c>
      <c r="H246" s="32">
        <f t="shared" si="25"/>
        <v>0</v>
      </c>
      <c r="I246" s="32">
        <f>(IF(A246&lt;&gt;"",SUM($G$10:G246),""))</f>
        <v>10001.036114411178</v>
      </c>
    </row>
    <row r="247" spans="1:9" x14ac:dyDescent="0.25">
      <c r="A247" s="29">
        <f t="shared" si="26"/>
        <v>238</v>
      </c>
      <c r="B247" s="30">
        <f t="shared" si="21"/>
        <v>49919</v>
      </c>
      <c r="C247" s="31">
        <f t="shared" si="27"/>
        <v>0</v>
      </c>
      <c r="D247" s="31">
        <f t="shared" si="22"/>
        <v>543.48952298273025</v>
      </c>
      <c r="E247" s="31">
        <v>0</v>
      </c>
      <c r="F247" s="32">
        <f t="shared" si="23"/>
        <v>543.48952298273025</v>
      </c>
      <c r="G247" s="32">
        <f t="shared" si="24"/>
        <v>0</v>
      </c>
      <c r="H247" s="32">
        <f t="shared" si="25"/>
        <v>0</v>
      </c>
      <c r="I247" s="32">
        <f>(IF(A247&lt;&gt;"",SUM($G$10:G247),""))</f>
        <v>10001.036114411178</v>
      </c>
    </row>
    <row r="248" spans="1:9" x14ac:dyDescent="0.25">
      <c r="A248" s="29">
        <f t="shared" si="26"/>
        <v>239</v>
      </c>
      <c r="B248" s="30">
        <f t="shared" si="21"/>
        <v>49949</v>
      </c>
      <c r="C248" s="31">
        <f t="shared" si="27"/>
        <v>0</v>
      </c>
      <c r="D248" s="31">
        <f t="shared" si="22"/>
        <v>543.48952298273025</v>
      </c>
      <c r="E248" s="31">
        <v>0</v>
      </c>
      <c r="F248" s="32">
        <f t="shared" si="23"/>
        <v>543.48952298273025</v>
      </c>
      <c r="G248" s="32">
        <f t="shared" si="24"/>
        <v>0</v>
      </c>
      <c r="H248" s="32">
        <f t="shared" si="25"/>
        <v>0</v>
      </c>
      <c r="I248" s="32">
        <f>(IF(A248&lt;&gt;"",SUM($G$10:G248),""))</f>
        <v>10001.036114411178</v>
      </c>
    </row>
    <row r="249" spans="1:9" x14ac:dyDescent="0.25">
      <c r="A249" s="29">
        <f t="shared" si="26"/>
        <v>240</v>
      </c>
      <c r="B249" s="30">
        <f t="shared" si="21"/>
        <v>49980</v>
      </c>
      <c r="C249" s="31">
        <f t="shared" si="27"/>
        <v>0</v>
      </c>
      <c r="D249" s="31">
        <f t="shared" si="22"/>
        <v>543.48952298273025</v>
      </c>
      <c r="E249" s="31">
        <v>0</v>
      </c>
      <c r="F249" s="32">
        <f t="shared" si="23"/>
        <v>543.48952298273025</v>
      </c>
      <c r="G249" s="32">
        <f t="shared" si="24"/>
        <v>0</v>
      </c>
      <c r="H249" s="32">
        <f t="shared" si="25"/>
        <v>0</v>
      </c>
      <c r="I249" s="32">
        <f>(IF(A249&lt;&gt;"",SUM($G$10:G249),""))</f>
        <v>10001.036114411178</v>
      </c>
    </row>
    <row r="250" spans="1:9" x14ac:dyDescent="0.25">
      <c r="A250" s="29">
        <f t="shared" si="26"/>
        <v>241</v>
      </c>
      <c r="B250" s="30">
        <f t="shared" si="21"/>
        <v>50010</v>
      </c>
      <c r="C250" s="31">
        <f t="shared" si="27"/>
        <v>0</v>
      </c>
      <c r="D250" s="31">
        <f t="shared" si="22"/>
        <v>543.48952298273025</v>
      </c>
      <c r="E250" s="31">
        <v>0</v>
      </c>
      <c r="F250" s="32">
        <f t="shared" si="23"/>
        <v>543.48952298273025</v>
      </c>
      <c r="G250" s="32">
        <f t="shared" si="24"/>
        <v>0</v>
      </c>
      <c r="H250" s="32">
        <f t="shared" si="25"/>
        <v>0</v>
      </c>
      <c r="I250" s="32">
        <f>(IF(A250&lt;&gt;"",SUM($G$10:G250),""))</f>
        <v>10001.036114411178</v>
      </c>
    </row>
    <row r="251" spans="1:9" x14ac:dyDescent="0.25">
      <c r="A251" s="29">
        <f t="shared" si="26"/>
        <v>242</v>
      </c>
      <c r="B251" s="30">
        <f t="shared" si="21"/>
        <v>50041</v>
      </c>
      <c r="C251" s="31">
        <f t="shared" si="27"/>
        <v>0</v>
      </c>
      <c r="D251" s="31">
        <f t="shared" si="22"/>
        <v>543.48952298273025</v>
      </c>
      <c r="E251" s="31">
        <v>0</v>
      </c>
      <c r="F251" s="32">
        <f t="shared" si="23"/>
        <v>543.48952298273025</v>
      </c>
      <c r="G251" s="32">
        <f t="shared" si="24"/>
        <v>0</v>
      </c>
      <c r="H251" s="32">
        <f t="shared" si="25"/>
        <v>0</v>
      </c>
      <c r="I251" s="32">
        <f>(IF(A251&lt;&gt;"",SUM($G$10:G251),""))</f>
        <v>10001.036114411178</v>
      </c>
    </row>
    <row r="252" spans="1:9" x14ac:dyDescent="0.25">
      <c r="A252" s="29">
        <f t="shared" si="26"/>
        <v>243</v>
      </c>
      <c r="B252" s="30">
        <f t="shared" si="21"/>
        <v>50072</v>
      </c>
      <c r="C252" s="31">
        <f t="shared" si="27"/>
        <v>0</v>
      </c>
      <c r="D252" s="31">
        <f t="shared" si="22"/>
        <v>543.48952298273025</v>
      </c>
      <c r="E252" s="31">
        <v>0</v>
      </c>
      <c r="F252" s="32">
        <f t="shared" si="23"/>
        <v>543.48952298273025</v>
      </c>
      <c r="G252" s="32">
        <f t="shared" si="24"/>
        <v>0</v>
      </c>
      <c r="H252" s="32">
        <f t="shared" si="25"/>
        <v>0</v>
      </c>
      <c r="I252" s="32">
        <f>(IF(A252&lt;&gt;"",SUM($G$10:G252),""))</f>
        <v>10001.036114411178</v>
      </c>
    </row>
    <row r="253" spans="1:9" x14ac:dyDescent="0.25">
      <c r="A253" s="29">
        <f t="shared" si="26"/>
        <v>244</v>
      </c>
      <c r="B253" s="30">
        <f t="shared" si="21"/>
        <v>50100</v>
      </c>
      <c r="C253" s="31">
        <f t="shared" si="27"/>
        <v>0</v>
      </c>
      <c r="D253" s="31">
        <f t="shared" si="22"/>
        <v>543.48952298273025</v>
      </c>
      <c r="E253" s="31">
        <v>0</v>
      </c>
      <c r="F253" s="32">
        <f t="shared" si="23"/>
        <v>543.48952298273025</v>
      </c>
      <c r="G253" s="32">
        <f t="shared" si="24"/>
        <v>0</v>
      </c>
      <c r="H253" s="32">
        <f t="shared" si="25"/>
        <v>0</v>
      </c>
      <c r="I253" s="32">
        <f>(IF(A253&lt;&gt;"",SUM($G$10:G253),""))</f>
        <v>10001.036114411178</v>
      </c>
    </row>
    <row r="254" spans="1:9" x14ac:dyDescent="0.25">
      <c r="A254" s="29">
        <f t="shared" si="26"/>
        <v>245</v>
      </c>
      <c r="B254" s="30">
        <f t="shared" si="21"/>
        <v>50131</v>
      </c>
      <c r="C254" s="31">
        <f t="shared" si="27"/>
        <v>0</v>
      </c>
      <c r="D254" s="31">
        <f t="shared" si="22"/>
        <v>543.48952298273025</v>
      </c>
      <c r="E254" s="31">
        <v>0</v>
      </c>
      <c r="F254" s="32">
        <f t="shared" si="23"/>
        <v>543.48952298273025</v>
      </c>
      <c r="G254" s="32">
        <f t="shared" si="24"/>
        <v>0</v>
      </c>
      <c r="H254" s="32">
        <f t="shared" si="25"/>
        <v>0</v>
      </c>
      <c r="I254" s="32">
        <f>(IF(A254&lt;&gt;"",SUM($G$10:G254),""))</f>
        <v>10001.036114411178</v>
      </c>
    </row>
    <row r="255" spans="1:9" x14ac:dyDescent="0.25">
      <c r="A255" s="29">
        <f t="shared" si="26"/>
        <v>246</v>
      </c>
      <c r="B255" s="30">
        <f t="shared" si="21"/>
        <v>50161</v>
      </c>
      <c r="C255" s="31">
        <f t="shared" si="27"/>
        <v>0</v>
      </c>
      <c r="D255" s="31">
        <f t="shared" si="22"/>
        <v>543.48952298273025</v>
      </c>
      <c r="E255" s="31">
        <v>0</v>
      </c>
      <c r="F255" s="32">
        <f t="shared" si="23"/>
        <v>543.48952298273025</v>
      </c>
      <c r="G255" s="32">
        <f t="shared" si="24"/>
        <v>0</v>
      </c>
      <c r="H255" s="32">
        <f t="shared" si="25"/>
        <v>0</v>
      </c>
      <c r="I255" s="32">
        <f>(IF(A255&lt;&gt;"",SUM($G$10:G255),""))</f>
        <v>10001.036114411178</v>
      </c>
    </row>
    <row r="256" spans="1:9" x14ac:dyDescent="0.25">
      <c r="A256" s="29">
        <f t="shared" si="26"/>
        <v>247</v>
      </c>
      <c r="B256" s="30">
        <f t="shared" si="21"/>
        <v>50192</v>
      </c>
      <c r="C256" s="31">
        <f t="shared" si="27"/>
        <v>0</v>
      </c>
      <c r="D256" s="31">
        <f t="shared" si="22"/>
        <v>543.48952298273025</v>
      </c>
      <c r="E256" s="31">
        <v>0</v>
      </c>
      <c r="F256" s="32">
        <f t="shared" si="23"/>
        <v>543.48952298273025</v>
      </c>
      <c r="G256" s="32">
        <f t="shared" si="24"/>
        <v>0</v>
      </c>
      <c r="H256" s="32">
        <f t="shared" si="25"/>
        <v>0</v>
      </c>
      <c r="I256" s="32">
        <f>(IF(A256&lt;&gt;"",SUM($G$10:G256),""))</f>
        <v>10001.036114411178</v>
      </c>
    </row>
    <row r="257" spans="1:9" x14ac:dyDescent="0.25">
      <c r="A257" s="29">
        <f t="shared" si="26"/>
        <v>248</v>
      </c>
      <c r="B257" s="30">
        <f t="shared" si="21"/>
        <v>50222</v>
      </c>
      <c r="C257" s="31">
        <f t="shared" si="27"/>
        <v>0</v>
      </c>
      <c r="D257" s="31">
        <f t="shared" si="22"/>
        <v>543.48952298273025</v>
      </c>
      <c r="E257" s="31">
        <v>0</v>
      </c>
      <c r="F257" s="32">
        <f t="shared" si="23"/>
        <v>543.48952298273025</v>
      </c>
      <c r="G257" s="32">
        <f t="shared" si="24"/>
        <v>0</v>
      </c>
      <c r="H257" s="32">
        <f t="shared" si="25"/>
        <v>0</v>
      </c>
      <c r="I257" s="32">
        <f>(IF(A257&lt;&gt;"",SUM($G$10:G257),""))</f>
        <v>10001.036114411178</v>
      </c>
    </row>
    <row r="258" spans="1:9" x14ac:dyDescent="0.25">
      <c r="A258" s="29">
        <f t="shared" si="26"/>
        <v>249</v>
      </c>
      <c r="B258" s="30">
        <f t="shared" si="21"/>
        <v>50253</v>
      </c>
      <c r="C258" s="31">
        <f t="shared" si="27"/>
        <v>0</v>
      </c>
      <c r="D258" s="31">
        <f t="shared" si="22"/>
        <v>543.48952298273025</v>
      </c>
      <c r="E258" s="31">
        <v>0</v>
      </c>
      <c r="F258" s="32">
        <f t="shared" si="23"/>
        <v>543.48952298273025</v>
      </c>
      <c r="G258" s="32">
        <f t="shared" si="24"/>
        <v>0</v>
      </c>
      <c r="H258" s="32">
        <f t="shared" si="25"/>
        <v>0</v>
      </c>
      <c r="I258" s="32">
        <f>(IF(A258&lt;&gt;"",SUM($G$10:G258),""))</f>
        <v>10001.036114411178</v>
      </c>
    </row>
    <row r="259" spans="1:9" x14ac:dyDescent="0.25">
      <c r="A259" s="29">
        <f t="shared" si="26"/>
        <v>250</v>
      </c>
      <c r="B259" s="30">
        <f t="shared" si="21"/>
        <v>50284</v>
      </c>
      <c r="C259" s="31">
        <f t="shared" si="27"/>
        <v>0</v>
      </c>
      <c r="D259" s="31">
        <f t="shared" si="22"/>
        <v>543.48952298273025</v>
      </c>
      <c r="E259" s="31">
        <v>0</v>
      </c>
      <c r="F259" s="32">
        <f t="shared" si="23"/>
        <v>543.48952298273025</v>
      </c>
      <c r="G259" s="32">
        <f t="shared" si="24"/>
        <v>0</v>
      </c>
      <c r="H259" s="32">
        <f t="shared" si="25"/>
        <v>0</v>
      </c>
      <c r="I259" s="32">
        <f>(IF(A259&lt;&gt;"",SUM($G$10:G259),""))</f>
        <v>10001.036114411178</v>
      </c>
    </row>
    <row r="260" spans="1:9" x14ac:dyDescent="0.25">
      <c r="A260" s="29">
        <f t="shared" si="26"/>
        <v>251</v>
      </c>
      <c r="B260" s="30">
        <f t="shared" si="21"/>
        <v>50314</v>
      </c>
      <c r="C260" s="31">
        <f t="shared" si="27"/>
        <v>0</v>
      </c>
      <c r="D260" s="31">
        <f t="shared" si="22"/>
        <v>543.48952298273025</v>
      </c>
      <c r="E260" s="31">
        <v>0</v>
      </c>
      <c r="F260" s="32">
        <f t="shared" si="23"/>
        <v>543.48952298273025</v>
      </c>
      <c r="G260" s="32">
        <f t="shared" si="24"/>
        <v>0</v>
      </c>
      <c r="H260" s="32">
        <f t="shared" si="25"/>
        <v>0</v>
      </c>
      <c r="I260" s="32">
        <f>(IF(A260&lt;&gt;"",SUM($G$10:G260),""))</f>
        <v>10001.036114411178</v>
      </c>
    </row>
    <row r="261" spans="1:9" x14ac:dyDescent="0.25">
      <c r="A261" s="29">
        <f t="shared" si="26"/>
        <v>252</v>
      </c>
      <c r="B261" s="30">
        <f t="shared" si="21"/>
        <v>50345</v>
      </c>
      <c r="C261" s="31">
        <f t="shared" si="27"/>
        <v>0</v>
      </c>
      <c r="D261" s="31">
        <f t="shared" si="22"/>
        <v>543.48952298273025</v>
      </c>
      <c r="E261" s="31">
        <v>0</v>
      </c>
      <c r="F261" s="32">
        <f t="shared" si="23"/>
        <v>543.48952298273025</v>
      </c>
      <c r="G261" s="32">
        <f t="shared" si="24"/>
        <v>0</v>
      </c>
      <c r="H261" s="32">
        <f t="shared" si="25"/>
        <v>0</v>
      </c>
      <c r="I261" s="32">
        <f>(IF(A261&lt;&gt;"",SUM($G$10:G261),""))</f>
        <v>10001.036114411178</v>
      </c>
    </row>
    <row r="262" spans="1:9" x14ac:dyDescent="0.25">
      <c r="A262" s="29">
        <f t="shared" si="26"/>
        <v>253</v>
      </c>
      <c r="B262" s="30">
        <f t="shared" si="21"/>
        <v>50375</v>
      </c>
      <c r="C262" s="31">
        <f t="shared" si="27"/>
        <v>0</v>
      </c>
      <c r="D262" s="31">
        <f t="shared" si="22"/>
        <v>543.48952298273025</v>
      </c>
      <c r="E262" s="31">
        <v>0</v>
      </c>
      <c r="F262" s="32">
        <f t="shared" si="23"/>
        <v>543.48952298273025</v>
      </c>
      <c r="G262" s="32">
        <f t="shared" si="24"/>
        <v>0</v>
      </c>
      <c r="H262" s="32">
        <f t="shared" si="25"/>
        <v>0</v>
      </c>
      <c r="I262" s="32">
        <f>(IF(A262&lt;&gt;"",SUM($G$10:G262),""))</f>
        <v>10001.036114411178</v>
      </c>
    </row>
    <row r="263" spans="1:9" x14ac:dyDescent="0.25">
      <c r="A263" s="29">
        <f t="shared" si="26"/>
        <v>254</v>
      </c>
      <c r="B263" s="30">
        <f t="shared" si="21"/>
        <v>50406</v>
      </c>
      <c r="C263" s="31">
        <f t="shared" si="27"/>
        <v>0</v>
      </c>
      <c r="D263" s="31">
        <f t="shared" si="22"/>
        <v>543.48952298273025</v>
      </c>
      <c r="E263" s="31">
        <v>0</v>
      </c>
      <c r="F263" s="32">
        <f t="shared" si="23"/>
        <v>543.48952298273025</v>
      </c>
      <c r="G263" s="32">
        <f t="shared" si="24"/>
        <v>0</v>
      </c>
      <c r="H263" s="32">
        <f t="shared" si="25"/>
        <v>0</v>
      </c>
      <c r="I263" s="32">
        <f>(IF(A263&lt;&gt;"",SUM($G$10:G263),""))</f>
        <v>10001.036114411178</v>
      </c>
    </row>
    <row r="264" spans="1:9" x14ac:dyDescent="0.25">
      <c r="A264" s="29">
        <f t="shared" si="26"/>
        <v>255</v>
      </c>
      <c r="B264" s="30">
        <f t="shared" si="21"/>
        <v>50437</v>
      </c>
      <c r="C264" s="31">
        <f t="shared" si="27"/>
        <v>0</v>
      </c>
      <c r="D264" s="31">
        <f t="shared" si="22"/>
        <v>543.48952298273025</v>
      </c>
      <c r="E264" s="31">
        <v>0</v>
      </c>
      <c r="F264" s="32">
        <f t="shared" si="23"/>
        <v>543.48952298273025</v>
      </c>
      <c r="G264" s="32">
        <f t="shared" si="24"/>
        <v>0</v>
      </c>
      <c r="H264" s="32">
        <f t="shared" si="25"/>
        <v>0</v>
      </c>
      <c r="I264" s="32">
        <f>(IF(A264&lt;&gt;"",SUM($G$10:G264),""))</f>
        <v>10001.036114411178</v>
      </c>
    </row>
    <row r="265" spans="1:9" x14ac:dyDescent="0.25">
      <c r="A265" s="29">
        <f t="shared" si="26"/>
        <v>256</v>
      </c>
      <c r="B265" s="30">
        <f t="shared" si="21"/>
        <v>50465</v>
      </c>
      <c r="C265" s="31">
        <f t="shared" si="27"/>
        <v>0</v>
      </c>
      <c r="D265" s="31">
        <f t="shared" si="22"/>
        <v>543.48952298273025</v>
      </c>
      <c r="E265" s="31">
        <v>0</v>
      </c>
      <c r="F265" s="32">
        <f t="shared" si="23"/>
        <v>543.48952298273025</v>
      </c>
      <c r="G265" s="32">
        <f t="shared" si="24"/>
        <v>0</v>
      </c>
      <c r="H265" s="32">
        <f t="shared" si="25"/>
        <v>0</v>
      </c>
      <c r="I265" s="32">
        <f>(IF(A265&lt;&gt;"",SUM($G$10:G265),""))</f>
        <v>10001.036114411178</v>
      </c>
    </row>
    <row r="266" spans="1:9" x14ac:dyDescent="0.25">
      <c r="A266" s="29">
        <f t="shared" si="26"/>
        <v>257</v>
      </c>
      <c r="B266" s="30">
        <f t="shared" ref="B266:B329" si="28">IF(A266&lt;&gt;"",DATE(YEAR(LoanStartDate),MONTH(LoanStartDate)+A266*12/PaymentsPerYear,DAY(LoanStartDate)),"")</f>
        <v>50496</v>
      </c>
      <c r="C266" s="31">
        <f t="shared" si="27"/>
        <v>0</v>
      </c>
      <c r="D266" s="31">
        <f t="shared" ref="D266:D329" si="29">IF(A266&lt;&gt;"",ScheduledPayment,"")</f>
        <v>543.48952298273025</v>
      </c>
      <c r="E266" s="31">
        <v>0</v>
      </c>
      <c r="F266" s="32">
        <f t="shared" ref="F266:F329" si="30">IF(A266&lt;&gt;"",$D$10:$D$371+$E$10:$E$371-$G$10:$G$371,"")</f>
        <v>543.48952298273025</v>
      </c>
      <c r="G266" s="32">
        <f t="shared" ref="G266:G329" si="31">IF(A266&lt;&gt;"",$C$10:$C$371*(InterestRate/PaymentsPerYear),"")</f>
        <v>0</v>
      </c>
      <c r="H266" s="32">
        <f t="shared" ref="H266:H329" si="32">IF(AND(A266&lt;&gt;"",$D$10:$D$371+$E$10:$E$371&lt;$C$10:$C$371),$C$10:$C$371-$F$10:$F$371,IF(A266&lt;&gt;"",0,""))</f>
        <v>0</v>
      </c>
      <c r="I266" s="32">
        <f>(IF(A266&lt;&gt;"",SUM($G$10:G266),""))</f>
        <v>10001.036114411178</v>
      </c>
    </row>
    <row r="267" spans="1:9" x14ac:dyDescent="0.25">
      <c r="A267" s="29">
        <f t="shared" si="26"/>
        <v>258</v>
      </c>
      <c r="B267" s="30">
        <f t="shared" si="28"/>
        <v>50526</v>
      </c>
      <c r="C267" s="31">
        <f t="shared" si="27"/>
        <v>0</v>
      </c>
      <c r="D267" s="31">
        <f t="shared" si="29"/>
        <v>543.48952298273025</v>
      </c>
      <c r="E267" s="31">
        <v>0</v>
      </c>
      <c r="F267" s="32">
        <f t="shared" si="30"/>
        <v>543.48952298273025</v>
      </c>
      <c r="G267" s="32">
        <f t="shared" si="31"/>
        <v>0</v>
      </c>
      <c r="H267" s="32">
        <f t="shared" si="32"/>
        <v>0</v>
      </c>
      <c r="I267" s="32">
        <f>(IF(A267&lt;&gt;"",SUM($G$10:G267),""))</f>
        <v>10001.036114411178</v>
      </c>
    </row>
    <row r="268" spans="1:9" x14ac:dyDescent="0.25">
      <c r="A268" s="29">
        <f t="shared" ref="A268:A331" si="33">A267+1</f>
        <v>259</v>
      </c>
      <c r="B268" s="30">
        <f t="shared" si="28"/>
        <v>50557</v>
      </c>
      <c r="C268" s="31">
        <f t="shared" ref="C268:C331" si="34">IF(B268&lt;&gt;"",H267,"")</f>
        <v>0</v>
      </c>
      <c r="D268" s="31">
        <f t="shared" si="29"/>
        <v>543.48952298273025</v>
      </c>
      <c r="E268" s="31">
        <v>0</v>
      </c>
      <c r="F268" s="32">
        <f t="shared" si="30"/>
        <v>543.48952298273025</v>
      </c>
      <c r="G268" s="32">
        <f t="shared" si="31"/>
        <v>0</v>
      </c>
      <c r="H268" s="32">
        <f t="shared" si="32"/>
        <v>0</v>
      </c>
      <c r="I268" s="32">
        <f>(IF(A268&lt;&gt;"",SUM($G$10:G268),""))</f>
        <v>10001.036114411178</v>
      </c>
    </row>
    <row r="269" spans="1:9" x14ac:dyDescent="0.25">
      <c r="A269" s="29">
        <f t="shared" si="33"/>
        <v>260</v>
      </c>
      <c r="B269" s="30">
        <f t="shared" si="28"/>
        <v>50587</v>
      </c>
      <c r="C269" s="31">
        <f t="shared" si="34"/>
        <v>0</v>
      </c>
      <c r="D269" s="31">
        <f t="shared" si="29"/>
        <v>543.48952298273025</v>
      </c>
      <c r="E269" s="31">
        <v>0</v>
      </c>
      <c r="F269" s="32">
        <f t="shared" si="30"/>
        <v>543.48952298273025</v>
      </c>
      <c r="G269" s="32">
        <f t="shared" si="31"/>
        <v>0</v>
      </c>
      <c r="H269" s="32">
        <f t="shared" si="32"/>
        <v>0</v>
      </c>
      <c r="I269" s="32">
        <f>(IF(A269&lt;&gt;"",SUM($G$10:G269),""))</f>
        <v>10001.036114411178</v>
      </c>
    </row>
    <row r="270" spans="1:9" x14ac:dyDescent="0.25">
      <c r="A270" s="29">
        <f t="shared" si="33"/>
        <v>261</v>
      </c>
      <c r="B270" s="30">
        <f t="shared" si="28"/>
        <v>50618</v>
      </c>
      <c r="C270" s="31">
        <f t="shared" si="34"/>
        <v>0</v>
      </c>
      <c r="D270" s="31">
        <f t="shared" si="29"/>
        <v>543.48952298273025</v>
      </c>
      <c r="E270" s="31">
        <v>0</v>
      </c>
      <c r="F270" s="32">
        <f t="shared" si="30"/>
        <v>543.48952298273025</v>
      </c>
      <c r="G270" s="32">
        <f t="shared" si="31"/>
        <v>0</v>
      </c>
      <c r="H270" s="32">
        <f t="shared" si="32"/>
        <v>0</v>
      </c>
      <c r="I270" s="32">
        <f>(IF(A270&lt;&gt;"",SUM($G$10:G270),""))</f>
        <v>10001.036114411178</v>
      </c>
    </row>
    <row r="271" spans="1:9" x14ac:dyDescent="0.25">
      <c r="A271" s="29">
        <f t="shared" si="33"/>
        <v>262</v>
      </c>
      <c r="B271" s="30">
        <f t="shared" si="28"/>
        <v>50649</v>
      </c>
      <c r="C271" s="31">
        <f t="shared" si="34"/>
        <v>0</v>
      </c>
      <c r="D271" s="31">
        <f t="shared" si="29"/>
        <v>543.48952298273025</v>
      </c>
      <c r="E271" s="31">
        <v>0</v>
      </c>
      <c r="F271" s="32">
        <f t="shared" si="30"/>
        <v>543.48952298273025</v>
      </c>
      <c r="G271" s="32">
        <f t="shared" si="31"/>
        <v>0</v>
      </c>
      <c r="H271" s="32">
        <f t="shared" si="32"/>
        <v>0</v>
      </c>
      <c r="I271" s="32">
        <f>(IF(A271&lt;&gt;"",SUM($G$10:G271),""))</f>
        <v>10001.036114411178</v>
      </c>
    </row>
    <row r="272" spans="1:9" x14ac:dyDescent="0.25">
      <c r="A272" s="29">
        <f t="shared" si="33"/>
        <v>263</v>
      </c>
      <c r="B272" s="30">
        <f t="shared" si="28"/>
        <v>50679</v>
      </c>
      <c r="C272" s="31">
        <f t="shared" si="34"/>
        <v>0</v>
      </c>
      <c r="D272" s="31">
        <f t="shared" si="29"/>
        <v>543.48952298273025</v>
      </c>
      <c r="E272" s="31">
        <v>0</v>
      </c>
      <c r="F272" s="32">
        <f t="shared" si="30"/>
        <v>543.48952298273025</v>
      </c>
      <c r="G272" s="32">
        <f t="shared" si="31"/>
        <v>0</v>
      </c>
      <c r="H272" s="32">
        <f t="shared" si="32"/>
        <v>0</v>
      </c>
      <c r="I272" s="32">
        <f>(IF(A272&lt;&gt;"",SUM($G$10:G272),""))</f>
        <v>10001.036114411178</v>
      </c>
    </row>
    <row r="273" spans="1:9" x14ac:dyDescent="0.25">
      <c r="A273" s="29">
        <f t="shared" si="33"/>
        <v>264</v>
      </c>
      <c r="B273" s="30">
        <f t="shared" si="28"/>
        <v>50710</v>
      </c>
      <c r="C273" s="31">
        <f t="shared" si="34"/>
        <v>0</v>
      </c>
      <c r="D273" s="31">
        <f t="shared" si="29"/>
        <v>543.48952298273025</v>
      </c>
      <c r="E273" s="31">
        <v>0</v>
      </c>
      <c r="F273" s="32">
        <f t="shared" si="30"/>
        <v>543.48952298273025</v>
      </c>
      <c r="G273" s="32">
        <f t="shared" si="31"/>
        <v>0</v>
      </c>
      <c r="H273" s="32">
        <f t="shared" si="32"/>
        <v>0</v>
      </c>
      <c r="I273" s="32">
        <f>(IF(A273&lt;&gt;"",SUM($G$10:G273),""))</f>
        <v>10001.036114411178</v>
      </c>
    </row>
    <row r="274" spans="1:9" x14ac:dyDescent="0.25">
      <c r="A274" s="29">
        <f t="shared" si="33"/>
        <v>265</v>
      </c>
      <c r="B274" s="30">
        <f t="shared" si="28"/>
        <v>50740</v>
      </c>
      <c r="C274" s="31">
        <f t="shared" si="34"/>
        <v>0</v>
      </c>
      <c r="D274" s="31">
        <f t="shared" si="29"/>
        <v>543.48952298273025</v>
      </c>
      <c r="E274" s="31">
        <v>0</v>
      </c>
      <c r="F274" s="32">
        <f t="shared" si="30"/>
        <v>543.48952298273025</v>
      </c>
      <c r="G274" s="32">
        <f t="shared" si="31"/>
        <v>0</v>
      </c>
      <c r="H274" s="32">
        <f t="shared" si="32"/>
        <v>0</v>
      </c>
      <c r="I274" s="32">
        <f>(IF(A274&lt;&gt;"",SUM($G$10:G274),""))</f>
        <v>10001.036114411178</v>
      </c>
    </row>
    <row r="275" spans="1:9" x14ac:dyDescent="0.25">
      <c r="A275" s="29">
        <f t="shared" si="33"/>
        <v>266</v>
      </c>
      <c r="B275" s="30">
        <f t="shared" si="28"/>
        <v>50771</v>
      </c>
      <c r="C275" s="31">
        <f t="shared" si="34"/>
        <v>0</v>
      </c>
      <c r="D275" s="31">
        <f t="shared" si="29"/>
        <v>543.48952298273025</v>
      </c>
      <c r="E275" s="31">
        <v>0</v>
      </c>
      <c r="F275" s="32">
        <f t="shared" si="30"/>
        <v>543.48952298273025</v>
      </c>
      <c r="G275" s="32">
        <f t="shared" si="31"/>
        <v>0</v>
      </c>
      <c r="H275" s="32">
        <f t="shared" si="32"/>
        <v>0</v>
      </c>
      <c r="I275" s="32">
        <f>(IF(A275&lt;&gt;"",SUM($G$10:G275),""))</f>
        <v>10001.036114411178</v>
      </c>
    </row>
    <row r="276" spans="1:9" x14ac:dyDescent="0.25">
      <c r="A276" s="29">
        <f t="shared" si="33"/>
        <v>267</v>
      </c>
      <c r="B276" s="30">
        <f t="shared" si="28"/>
        <v>50802</v>
      </c>
      <c r="C276" s="31">
        <f t="shared" si="34"/>
        <v>0</v>
      </c>
      <c r="D276" s="31">
        <f t="shared" si="29"/>
        <v>543.48952298273025</v>
      </c>
      <c r="E276" s="31">
        <v>0</v>
      </c>
      <c r="F276" s="32">
        <f t="shared" si="30"/>
        <v>543.48952298273025</v>
      </c>
      <c r="G276" s="32">
        <f t="shared" si="31"/>
        <v>0</v>
      </c>
      <c r="H276" s="32">
        <f t="shared" si="32"/>
        <v>0</v>
      </c>
      <c r="I276" s="32">
        <f>(IF(A276&lt;&gt;"",SUM($G$10:G276),""))</f>
        <v>10001.036114411178</v>
      </c>
    </row>
    <row r="277" spans="1:9" x14ac:dyDescent="0.25">
      <c r="A277" s="29">
        <f t="shared" si="33"/>
        <v>268</v>
      </c>
      <c r="B277" s="30">
        <f t="shared" si="28"/>
        <v>50830</v>
      </c>
      <c r="C277" s="31">
        <f t="shared" si="34"/>
        <v>0</v>
      </c>
      <c r="D277" s="31">
        <f t="shared" si="29"/>
        <v>543.48952298273025</v>
      </c>
      <c r="E277" s="31">
        <v>0</v>
      </c>
      <c r="F277" s="32">
        <f t="shared" si="30"/>
        <v>543.48952298273025</v>
      </c>
      <c r="G277" s="32">
        <f t="shared" si="31"/>
        <v>0</v>
      </c>
      <c r="H277" s="32">
        <f t="shared" si="32"/>
        <v>0</v>
      </c>
      <c r="I277" s="32">
        <f>(IF(A277&lt;&gt;"",SUM($G$10:G277),""))</f>
        <v>10001.036114411178</v>
      </c>
    </row>
    <row r="278" spans="1:9" x14ac:dyDescent="0.25">
      <c r="A278" s="29">
        <f t="shared" si="33"/>
        <v>269</v>
      </c>
      <c r="B278" s="30">
        <f t="shared" si="28"/>
        <v>50861</v>
      </c>
      <c r="C278" s="31">
        <f t="shared" si="34"/>
        <v>0</v>
      </c>
      <c r="D278" s="31">
        <f t="shared" si="29"/>
        <v>543.48952298273025</v>
      </c>
      <c r="E278" s="31">
        <v>0</v>
      </c>
      <c r="F278" s="32">
        <f t="shared" si="30"/>
        <v>543.48952298273025</v>
      </c>
      <c r="G278" s="32">
        <f t="shared" si="31"/>
        <v>0</v>
      </c>
      <c r="H278" s="32">
        <f t="shared" si="32"/>
        <v>0</v>
      </c>
      <c r="I278" s="32">
        <f>(IF(A278&lt;&gt;"",SUM($G$10:G278),""))</f>
        <v>10001.036114411178</v>
      </c>
    </row>
    <row r="279" spans="1:9" x14ac:dyDescent="0.25">
      <c r="A279" s="29">
        <f t="shared" si="33"/>
        <v>270</v>
      </c>
      <c r="B279" s="30">
        <f t="shared" si="28"/>
        <v>50891</v>
      </c>
      <c r="C279" s="31">
        <f t="shared" si="34"/>
        <v>0</v>
      </c>
      <c r="D279" s="31">
        <f t="shared" si="29"/>
        <v>543.48952298273025</v>
      </c>
      <c r="E279" s="31">
        <v>0</v>
      </c>
      <c r="F279" s="32">
        <f t="shared" si="30"/>
        <v>543.48952298273025</v>
      </c>
      <c r="G279" s="32">
        <f t="shared" si="31"/>
        <v>0</v>
      </c>
      <c r="H279" s="32">
        <f t="shared" si="32"/>
        <v>0</v>
      </c>
      <c r="I279" s="32">
        <f>(IF(A279&lt;&gt;"",SUM($G$10:G279),""))</f>
        <v>10001.036114411178</v>
      </c>
    </row>
    <row r="280" spans="1:9" x14ac:dyDescent="0.25">
      <c r="A280" s="29">
        <f t="shared" si="33"/>
        <v>271</v>
      </c>
      <c r="B280" s="30">
        <f t="shared" si="28"/>
        <v>50922</v>
      </c>
      <c r="C280" s="31">
        <f t="shared" si="34"/>
        <v>0</v>
      </c>
      <c r="D280" s="31">
        <f t="shared" si="29"/>
        <v>543.48952298273025</v>
      </c>
      <c r="E280" s="31">
        <v>0</v>
      </c>
      <c r="F280" s="32">
        <f t="shared" si="30"/>
        <v>543.48952298273025</v>
      </c>
      <c r="G280" s="32">
        <f t="shared" si="31"/>
        <v>0</v>
      </c>
      <c r="H280" s="32">
        <f t="shared" si="32"/>
        <v>0</v>
      </c>
      <c r="I280" s="32">
        <f>(IF(A280&lt;&gt;"",SUM($G$10:G280),""))</f>
        <v>10001.036114411178</v>
      </c>
    </row>
    <row r="281" spans="1:9" x14ac:dyDescent="0.25">
      <c r="A281" s="29">
        <f t="shared" si="33"/>
        <v>272</v>
      </c>
      <c r="B281" s="30">
        <f t="shared" si="28"/>
        <v>50952</v>
      </c>
      <c r="C281" s="31">
        <f t="shared" si="34"/>
        <v>0</v>
      </c>
      <c r="D281" s="31">
        <f t="shared" si="29"/>
        <v>543.48952298273025</v>
      </c>
      <c r="E281" s="31">
        <v>0</v>
      </c>
      <c r="F281" s="32">
        <f t="shared" si="30"/>
        <v>543.48952298273025</v>
      </c>
      <c r="G281" s="32">
        <f t="shared" si="31"/>
        <v>0</v>
      </c>
      <c r="H281" s="32">
        <f t="shared" si="32"/>
        <v>0</v>
      </c>
      <c r="I281" s="32">
        <f>(IF(A281&lt;&gt;"",SUM($G$10:G281),""))</f>
        <v>10001.036114411178</v>
      </c>
    </row>
    <row r="282" spans="1:9" x14ac:dyDescent="0.25">
      <c r="A282" s="29">
        <f t="shared" si="33"/>
        <v>273</v>
      </c>
      <c r="B282" s="30">
        <f t="shared" si="28"/>
        <v>50983</v>
      </c>
      <c r="C282" s="31">
        <f t="shared" si="34"/>
        <v>0</v>
      </c>
      <c r="D282" s="31">
        <f t="shared" si="29"/>
        <v>543.48952298273025</v>
      </c>
      <c r="E282" s="31">
        <v>0</v>
      </c>
      <c r="F282" s="32">
        <f t="shared" si="30"/>
        <v>543.48952298273025</v>
      </c>
      <c r="G282" s="32">
        <f t="shared" si="31"/>
        <v>0</v>
      </c>
      <c r="H282" s="32">
        <f t="shared" si="32"/>
        <v>0</v>
      </c>
      <c r="I282" s="32">
        <f>(IF(A282&lt;&gt;"",SUM($G$10:G282),""))</f>
        <v>10001.036114411178</v>
      </c>
    </row>
    <row r="283" spans="1:9" x14ac:dyDescent="0.25">
      <c r="A283" s="29">
        <f t="shared" si="33"/>
        <v>274</v>
      </c>
      <c r="B283" s="30">
        <f t="shared" si="28"/>
        <v>51014</v>
      </c>
      <c r="C283" s="31">
        <f t="shared" si="34"/>
        <v>0</v>
      </c>
      <c r="D283" s="31">
        <f t="shared" si="29"/>
        <v>543.48952298273025</v>
      </c>
      <c r="E283" s="31">
        <v>0</v>
      </c>
      <c r="F283" s="32">
        <f t="shared" si="30"/>
        <v>543.48952298273025</v>
      </c>
      <c r="G283" s="32">
        <f t="shared" si="31"/>
        <v>0</v>
      </c>
      <c r="H283" s="32">
        <f t="shared" si="32"/>
        <v>0</v>
      </c>
      <c r="I283" s="32">
        <f>(IF(A283&lt;&gt;"",SUM($G$10:G283),""))</f>
        <v>10001.036114411178</v>
      </c>
    </row>
    <row r="284" spans="1:9" x14ac:dyDescent="0.25">
      <c r="A284" s="29">
        <f t="shared" si="33"/>
        <v>275</v>
      </c>
      <c r="B284" s="30">
        <f t="shared" si="28"/>
        <v>51044</v>
      </c>
      <c r="C284" s="31">
        <f t="shared" si="34"/>
        <v>0</v>
      </c>
      <c r="D284" s="31">
        <f t="shared" si="29"/>
        <v>543.48952298273025</v>
      </c>
      <c r="E284" s="31">
        <v>0</v>
      </c>
      <c r="F284" s="32">
        <f t="shared" si="30"/>
        <v>543.48952298273025</v>
      </c>
      <c r="G284" s="32">
        <f t="shared" si="31"/>
        <v>0</v>
      </c>
      <c r="H284" s="32">
        <f t="shared" si="32"/>
        <v>0</v>
      </c>
      <c r="I284" s="32">
        <f>(IF(A284&lt;&gt;"",SUM($G$10:G284),""))</f>
        <v>10001.036114411178</v>
      </c>
    </row>
    <row r="285" spans="1:9" x14ac:dyDescent="0.25">
      <c r="A285" s="29">
        <f t="shared" si="33"/>
        <v>276</v>
      </c>
      <c r="B285" s="30">
        <f t="shared" si="28"/>
        <v>51075</v>
      </c>
      <c r="C285" s="31">
        <f t="shared" si="34"/>
        <v>0</v>
      </c>
      <c r="D285" s="31">
        <f t="shared" si="29"/>
        <v>543.48952298273025</v>
      </c>
      <c r="E285" s="31">
        <v>0</v>
      </c>
      <c r="F285" s="32">
        <f t="shared" si="30"/>
        <v>543.48952298273025</v>
      </c>
      <c r="G285" s="32">
        <f t="shared" si="31"/>
        <v>0</v>
      </c>
      <c r="H285" s="32">
        <f t="shared" si="32"/>
        <v>0</v>
      </c>
      <c r="I285" s="32">
        <f>(IF(A285&lt;&gt;"",SUM($G$10:G285),""))</f>
        <v>10001.036114411178</v>
      </c>
    </row>
    <row r="286" spans="1:9" x14ac:dyDescent="0.25">
      <c r="A286" s="29">
        <f t="shared" si="33"/>
        <v>277</v>
      </c>
      <c r="B286" s="30">
        <f t="shared" si="28"/>
        <v>51105</v>
      </c>
      <c r="C286" s="31">
        <f t="shared" si="34"/>
        <v>0</v>
      </c>
      <c r="D286" s="31">
        <f t="shared" si="29"/>
        <v>543.48952298273025</v>
      </c>
      <c r="E286" s="31">
        <v>0</v>
      </c>
      <c r="F286" s="32">
        <f t="shared" si="30"/>
        <v>543.48952298273025</v>
      </c>
      <c r="G286" s="32">
        <f t="shared" si="31"/>
        <v>0</v>
      </c>
      <c r="H286" s="32">
        <f t="shared" si="32"/>
        <v>0</v>
      </c>
      <c r="I286" s="32">
        <f>(IF(A286&lt;&gt;"",SUM($G$10:G286),""))</f>
        <v>10001.036114411178</v>
      </c>
    </row>
    <row r="287" spans="1:9" x14ac:dyDescent="0.25">
      <c r="A287" s="29">
        <f t="shared" si="33"/>
        <v>278</v>
      </c>
      <c r="B287" s="30">
        <f t="shared" si="28"/>
        <v>51136</v>
      </c>
      <c r="C287" s="31">
        <f t="shared" si="34"/>
        <v>0</v>
      </c>
      <c r="D287" s="31">
        <f t="shared" si="29"/>
        <v>543.48952298273025</v>
      </c>
      <c r="E287" s="31">
        <v>0</v>
      </c>
      <c r="F287" s="32">
        <f t="shared" si="30"/>
        <v>543.48952298273025</v>
      </c>
      <c r="G287" s="32">
        <f t="shared" si="31"/>
        <v>0</v>
      </c>
      <c r="H287" s="32">
        <f t="shared" si="32"/>
        <v>0</v>
      </c>
      <c r="I287" s="32">
        <f>(IF(A287&lt;&gt;"",SUM($G$10:G287),""))</f>
        <v>10001.036114411178</v>
      </c>
    </row>
    <row r="288" spans="1:9" x14ac:dyDescent="0.25">
      <c r="A288" s="29">
        <f t="shared" si="33"/>
        <v>279</v>
      </c>
      <c r="B288" s="30">
        <f t="shared" si="28"/>
        <v>51167</v>
      </c>
      <c r="C288" s="31">
        <f t="shared" si="34"/>
        <v>0</v>
      </c>
      <c r="D288" s="31">
        <f t="shared" si="29"/>
        <v>543.48952298273025</v>
      </c>
      <c r="E288" s="31">
        <v>0</v>
      </c>
      <c r="F288" s="32">
        <f t="shared" si="30"/>
        <v>543.48952298273025</v>
      </c>
      <c r="G288" s="32">
        <f t="shared" si="31"/>
        <v>0</v>
      </c>
      <c r="H288" s="32">
        <f t="shared" si="32"/>
        <v>0</v>
      </c>
      <c r="I288" s="32">
        <f>(IF(A288&lt;&gt;"",SUM($G$10:G288),""))</f>
        <v>10001.036114411178</v>
      </c>
    </row>
    <row r="289" spans="1:9" x14ac:dyDescent="0.25">
      <c r="A289" s="29">
        <f t="shared" si="33"/>
        <v>280</v>
      </c>
      <c r="B289" s="30">
        <f t="shared" si="28"/>
        <v>51196</v>
      </c>
      <c r="C289" s="31">
        <f t="shared" si="34"/>
        <v>0</v>
      </c>
      <c r="D289" s="31">
        <f t="shared" si="29"/>
        <v>543.48952298273025</v>
      </c>
      <c r="E289" s="31">
        <v>0</v>
      </c>
      <c r="F289" s="32">
        <f t="shared" si="30"/>
        <v>543.48952298273025</v>
      </c>
      <c r="G289" s="32">
        <f t="shared" si="31"/>
        <v>0</v>
      </c>
      <c r="H289" s="32">
        <f t="shared" si="32"/>
        <v>0</v>
      </c>
      <c r="I289" s="32">
        <f>(IF(A289&lt;&gt;"",SUM($G$10:G289),""))</f>
        <v>10001.036114411178</v>
      </c>
    </row>
    <row r="290" spans="1:9" x14ac:dyDescent="0.25">
      <c r="A290" s="29">
        <f t="shared" si="33"/>
        <v>281</v>
      </c>
      <c r="B290" s="30">
        <f t="shared" si="28"/>
        <v>51227</v>
      </c>
      <c r="C290" s="31">
        <f t="shared" si="34"/>
        <v>0</v>
      </c>
      <c r="D290" s="31">
        <f t="shared" si="29"/>
        <v>543.48952298273025</v>
      </c>
      <c r="E290" s="31">
        <v>0</v>
      </c>
      <c r="F290" s="32">
        <f t="shared" si="30"/>
        <v>543.48952298273025</v>
      </c>
      <c r="G290" s="32">
        <f t="shared" si="31"/>
        <v>0</v>
      </c>
      <c r="H290" s="32">
        <f t="shared" si="32"/>
        <v>0</v>
      </c>
      <c r="I290" s="32">
        <f>(IF(A290&lt;&gt;"",SUM($G$10:G290),""))</f>
        <v>10001.036114411178</v>
      </c>
    </row>
    <row r="291" spans="1:9" x14ac:dyDescent="0.25">
      <c r="A291" s="29">
        <f t="shared" si="33"/>
        <v>282</v>
      </c>
      <c r="B291" s="30">
        <f t="shared" si="28"/>
        <v>51257</v>
      </c>
      <c r="C291" s="31">
        <f t="shared" si="34"/>
        <v>0</v>
      </c>
      <c r="D291" s="31">
        <f t="shared" si="29"/>
        <v>543.48952298273025</v>
      </c>
      <c r="E291" s="31">
        <v>0</v>
      </c>
      <c r="F291" s="32">
        <f t="shared" si="30"/>
        <v>543.48952298273025</v>
      </c>
      <c r="G291" s="32">
        <f t="shared" si="31"/>
        <v>0</v>
      </c>
      <c r="H291" s="32">
        <f t="shared" si="32"/>
        <v>0</v>
      </c>
      <c r="I291" s="32">
        <f>(IF(A291&lt;&gt;"",SUM($G$10:G291),""))</f>
        <v>10001.036114411178</v>
      </c>
    </row>
    <row r="292" spans="1:9" x14ac:dyDescent="0.25">
      <c r="A292" s="29">
        <f t="shared" si="33"/>
        <v>283</v>
      </c>
      <c r="B292" s="30">
        <f t="shared" si="28"/>
        <v>51288</v>
      </c>
      <c r="C292" s="31">
        <f t="shared" si="34"/>
        <v>0</v>
      </c>
      <c r="D292" s="31">
        <f t="shared" si="29"/>
        <v>543.48952298273025</v>
      </c>
      <c r="E292" s="31">
        <v>0</v>
      </c>
      <c r="F292" s="32">
        <f t="shared" si="30"/>
        <v>543.48952298273025</v>
      </c>
      <c r="G292" s="32">
        <f t="shared" si="31"/>
        <v>0</v>
      </c>
      <c r="H292" s="32">
        <f t="shared" si="32"/>
        <v>0</v>
      </c>
      <c r="I292" s="32">
        <f>(IF(A292&lt;&gt;"",SUM($G$10:G292),""))</f>
        <v>10001.036114411178</v>
      </c>
    </row>
    <row r="293" spans="1:9" x14ac:dyDescent="0.25">
      <c r="A293" s="29">
        <f t="shared" si="33"/>
        <v>284</v>
      </c>
      <c r="B293" s="30">
        <f t="shared" si="28"/>
        <v>51318</v>
      </c>
      <c r="C293" s="31">
        <f t="shared" si="34"/>
        <v>0</v>
      </c>
      <c r="D293" s="31">
        <f t="shared" si="29"/>
        <v>543.48952298273025</v>
      </c>
      <c r="E293" s="31">
        <v>0</v>
      </c>
      <c r="F293" s="32">
        <f t="shared" si="30"/>
        <v>543.48952298273025</v>
      </c>
      <c r="G293" s="32">
        <f t="shared" si="31"/>
        <v>0</v>
      </c>
      <c r="H293" s="32">
        <f t="shared" si="32"/>
        <v>0</v>
      </c>
      <c r="I293" s="32">
        <f>(IF(A293&lt;&gt;"",SUM($G$10:G293),""))</f>
        <v>10001.036114411178</v>
      </c>
    </row>
    <row r="294" spans="1:9" x14ac:dyDescent="0.25">
      <c r="A294" s="29">
        <f t="shared" si="33"/>
        <v>285</v>
      </c>
      <c r="B294" s="30">
        <f t="shared" si="28"/>
        <v>51349</v>
      </c>
      <c r="C294" s="31">
        <f t="shared" si="34"/>
        <v>0</v>
      </c>
      <c r="D294" s="31">
        <f t="shared" si="29"/>
        <v>543.48952298273025</v>
      </c>
      <c r="E294" s="31">
        <v>0</v>
      </c>
      <c r="F294" s="32">
        <f t="shared" si="30"/>
        <v>543.48952298273025</v>
      </c>
      <c r="G294" s="32">
        <f t="shared" si="31"/>
        <v>0</v>
      </c>
      <c r="H294" s="32">
        <f t="shared" si="32"/>
        <v>0</v>
      </c>
      <c r="I294" s="32">
        <f>(IF(A294&lt;&gt;"",SUM($G$10:G294),""))</f>
        <v>10001.036114411178</v>
      </c>
    </row>
    <row r="295" spans="1:9" x14ac:dyDescent="0.25">
      <c r="A295" s="29">
        <f t="shared" si="33"/>
        <v>286</v>
      </c>
      <c r="B295" s="30">
        <f t="shared" si="28"/>
        <v>51380</v>
      </c>
      <c r="C295" s="31">
        <f t="shared" si="34"/>
        <v>0</v>
      </c>
      <c r="D295" s="31">
        <f t="shared" si="29"/>
        <v>543.48952298273025</v>
      </c>
      <c r="E295" s="31">
        <v>0</v>
      </c>
      <c r="F295" s="32">
        <f t="shared" si="30"/>
        <v>543.48952298273025</v>
      </c>
      <c r="G295" s="32">
        <f t="shared" si="31"/>
        <v>0</v>
      </c>
      <c r="H295" s="32">
        <f t="shared" si="32"/>
        <v>0</v>
      </c>
      <c r="I295" s="32">
        <f>(IF(A295&lt;&gt;"",SUM($G$10:G295),""))</f>
        <v>10001.036114411178</v>
      </c>
    </row>
    <row r="296" spans="1:9" x14ac:dyDescent="0.25">
      <c r="A296" s="29">
        <f t="shared" si="33"/>
        <v>287</v>
      </c>
      <c r="B296" s="30">
        <f t="shared" si="28"/>
        <v>51410</v>
      </c>
      <c r="C296" s="31">
        <f t="shared" si="34"/>
        <v>0</v>
      </c>
      <c r="D296" s="31">
        <f t="shared" si="29"/>
        <v>543.48952298273025</v>
      </c>
      <c r="E296" s="31">
        <v>0</v>
      </c>
      <c r="F296" s="32">
        <f t="shared" si="30"/>
        <v>543.48952298273025</v>
      </c>
      <c r="G296" s="32">
        <f t="shared" si="31"/>
        <v>0</v>
      </c>
      <c r="H296" s="32">
        <f t="shared" si="32"/>
        <v>0</v>
      </c>
      <c r="I296" s="32">
        <f>(IF(A296&lt;&gt;"",SUM($G$10:G296),""))</f>
        <v>10001.036114411178</v>
      </c>
    </row>
    <row r="297" spans="1:9" x14ac:dyDescent="0.25">
      <c r="A297" s="29">
        <f t="shared" si="33"/>
        <v>288</v>
      </c>
      <c r="B297" s="30">
        <f t="shared" si="28"/>
        <v>51441</v>
      </c>
      <c r="C297" s="31">
        <f t="shared" si="34"/>
        <v>0</v>
      </c>
      <c r="D297" s="31">
        <f t="shared" si="29"/>
        <v>543.48952298273025</v>
      </c>
      <c r="E297" s="31">
        <v>0</v>
      </c>
      <c r="F297" s="32">
        <f t="shared" si="30"/>
        <v>543.48952298273025</v>
      </c>
      <c r="G297" s="32">
        <f t="shared" si="31"/>
        <v>0</v>
      </c>
      <c r="H297" s="32">
        <f t="shared" si="32"/>
        <v>0</v>
      </c>
      <c r="I297" s="32">
        <f>(IF(A297&lt;&gt;"",SUM($G$10:G297),""))</f>
        <v>10001.036114411178</v>
      </c>
    </row>
    <row r="298" spans="1:9" x14ac:dyDescent="0.25">
      <c r="A298" s="29">
        <f t="shared" si="33"/>
        <v>289</v>
      </c>
      <c r="B298" s="30">
        <f t="shared" si="28"/>
        <v>51471</v>
      </c>
      <c r="C298" s="31">
        <f t="shared" si="34"/>
        <v>0</v>
      </c>
      <c r="D298" s="31">
        <f t="shared" si="29"/>
        <v>543.48952298273025</v>
      </c>
      <c r="E298" s="31">
        <v>0</v>
      </c>
      <c r="F298" s="32">
        <f t="shared" si="30"/>
        <v>543.48952298273025</v>
      </c>
      <c r="G298" s="32">
        <f t="shared" si="31"/>
        <v>0</v>
      </c>
      <c r="H298" s="32">
        <f t="shared" si="32"/>
        <v>0</v>
      </c>
      <c r="I298" s="32">
        <f>(IF(A298&lt;&gt;"",SUM($G$10:G298),""))</f>
        <v>10001.036114411178</v>
      </c>
    </row>
    <row r="299" spans="1:9" x14ac:dyDescent="0.25">
      <c r="A299" s="29">
        <f t="shared" si="33"/>
        <v>290</v>
      </c>
      <c r="B299" s="30">
        <f t="shared" si="28"/>
        <v>51502</v>
      </c>
      <c r="C299" s="31">
        <f t="shared" si="34"/>
        <v>0</v>
      </c>
      <c r="D299" s="31">
        <f t="shared" si="29"/>
        <v>543.48952298273025</v>
      </c>
      <c r="E299" s="31">
        <v>0</v>
      </c>
      <c r="F299" s="32">
        <f t="shared" si="30"/>
        <v>543.48952298273025</v>
      </c>
      <c r="G299" s="32">
        <f t="shared" si="31"/>
        <v>0</v>
      </c>
      <c r="H299" s="32">
        <f t="shared" si="32"/>
        <v>0</v>
      </c>
      <c r="I299" s="32">
        <f>(IF(A299&lt;&gt;"",SUM($G$10:G299),""))</f>
        <v>10001.036114411178</v>
      </c>
    </row>
    <row r="300" spans="1:9" x14ac:dyDescent="0.25">
      <c r="A300" s="29">
        <f t="shared" si="33"/>
        <v>291</v>
      </c>
      <c r="B300" s="30">
        <f t="shared" si="28"/>
        <v>51533</v>
      </c>
      <c r="C300" s="31">
        <f t="shared" si="34"/>
        <v>0</v>
      </c>
      <c r="D300" s="31">
        <f t="shared" si="29"/>
        <v>543.48952298273025</v>
      </c>
      <c r="E300" s="31">
        <v>0</v>
      </c>
      <c r="F300" s="32">
        <f t="shared" si="30"/>
        <v>543.48952298273025</v>
      </c>
      <c r="G300" s="32">
        <f t="shared" si="31"/>
        <v>0</v>
      </c>
      <c r="H300" s="32">
        <f t="shared" si="32"/>
        <v>0</v>
      </c>
      <c r="I300" s="32">
        <f>(IF(A300&lt;&gt;"",SUM($G$10:G300),""))</f>
        <v>10001.036114411178</v>
      </c>
    </row>
    <row r="301" spans="1:9" x14ac:dyDescent="0.25">
      <c r="A301" s="29">
        <f t="shared" si="33"/>
        <v>292</v>
      </c>
      <c r="B301" s="30">
        <f t="shared" si="28"/>
        <v>51561</v>
      </c>
      <c r="C301" s="31">
        <f t="shared" si="34"/>
        <v>0</v>
      </c>
      <c r="D301" s="31">
        <f t="shared" si="29"/>
        <v>543.48952298273025</v>
      </c>
      <c r="E301" s="31">
        <v>0</v>
      </c>
      <c r="F301" s="32">
        <f t="shared" si="30"/>
        <v>543.48952298273025</v>
      </c>
      <c r="G301" s="32">
        <f t="shared" si="31"/>
        <v>0</v>
      </c>
      <c r="H301" s="32">
        <f t="shared" si="32"/>
        <v>0</v>
      </c>
      <c r="I301" s="32">
        <f>(IF(A301&lt;&gt;"",SUM($G$10:G301),""))</f>
        <v>10001.036114411178</v>
      </c>
    </row>
    <row r="302" spans="1:9" x14ac:dyDescent="0.25">
      <c r="A302" s="29">
        <f t="shared" si="33"/>
        <v>293</v>
      </c>
      <c r="B302" s="30">
        <f t="shared" si="28"/>
        <v>51592</v>
      </c>
      <c r="C302" s="31">
        <f t="shared" si="34"/>
        <v>0</v>
      </c>
      <c r="D302" s="31">
        <f t="shared" si="29"/>
        <v>543.48952298273025</v>
      </c>
      <c r="E302" s="31">
        <v>0</v>
      </c>
      <c r="F302" s="32">
        <f t="shared" si="30"/>
        <v>543.48952298273025</v>
      </c>
      <c r="G302" s="32">
        <f t="shared" si="31"/>
        <v>0</v>
      </c>
      <c r="H302" s="32">
        <f t="shared" si="32"/>
        <v>0</v>
      </c>
      <c r="I302" s="32">
        <f>(IF(A302&lt;&gt;"",SUM($G$10:G302),""))</f>
        <v>10001.036114411178</v>
      </c>
    </row>
    <row r="303" spans="1:9" x14ac:dyDescent="0.25">
      <c r="A303" s="29">
        <f t="shared" si="33"/>
        <v>294</v>
      </c>
      <c r="B303" s="30">
        <f t="shared" si="28"/>
        <v>51622</v>
      </c>
      <c r="C303" s="31">
        <f t="shared" si="34"/>
        <v>0</v>
      </c>
      <c r="D303" s="31">
        <f t="shared" si="29"/>
        <v>543.48952298273025</v>
      </c>
      <c r="E303" s="31">
        <v>0</v>
      </c>
      <c r="F303" s="32">
        <f t="shared" si="30"/>
        <v>543.48952298273025</v>
      </c>
      <c r="G303" s="32">
        <f t="shared" si="31"/>
        <v>0</v>
      </c>
      <c r="H303" s="32">
        <f t="shared" si="32"/>
        <v>0</v>
      </c>
      <c r="I303" s="32">
        <f>(IF(A303&lt;&gt;"",SUM($G$10:G303),""))</f>
        <v>10001.036114411178</v>
      </c>
    </row>
    <row r="304" spans="1:9" x14ac:dyDescent="0.25">
      <c r="A304" s="29">
        <f t="shared" si="33"/>
        <v>295</v>
      </c>
      <c r="B304" s="30">
        <f t="shared" si="28"/>
        <v>51653</v>
      </c>
      <c r="C304" s="31">
        <f t="shared" si="34"/>
        <v>0</v>
      </c>
      <c r="D304" s="31">
        <f t="shared" si="29"/>
        <v>543.48952298273025</v>
      </c>
      <c r="E304" s="31">
        <v>0</v>
      </c>
      <c r="F304" s="32">
        <f t="shared" si="30"/>
        <v>543.48952298273025</v>
      </c>
      <c r="G304" s="32">
        <f t="shared" si="31"/>
        <v>0</v>
      </c>
      <c r="H304" s="32">
        <f t="shared" si="32"/>
        <v>0</v>
      </c>
      <c r="I304" s="32">
        <f>(IF(A304&lt;&gt;"",SUM($G$10:G304),""))</f>
        <v>10001.036114411178</v>
      </c>
    </row>
    <row r="305" spans="1:9" x14ac:dyDescent="0.25">
      <c r="A305" s="29">
        <f t="shared" si="33"/>
        <v>296</v>
      </c>
      <c r="B305" s="30">
        <f t="shared" si="28"/>
        <v>51683</v>
      </c>
      <c r="C305" s="31">
        <f t="shared" si="34"/>
        <v>0</v>
      </c>
      <c r="D305" s="31">
        <f t="shared" si="29"/>
        <v>543.48952298273025</v>
      </c>
      <c r="E305" s="31">
        <v>0</v>
      </c>
      <c r="F305" s="32">
        <f t="shared" si="30"/>
        <v>543.48952298273025</v>
      </c>
      <c r="G305" s="32">
        <f t="shared" si="31"/>
        <v>0</v>
      </c>
      <c r="H305" s="32">
        <f t="shared" si="32"/>
        <v>0</v>
      </c>
      <c r="I305" s="32">
        <f>(IF(A305&lt;&gt;"",SUM($G$10:G305),""))</f>
        <v>10001.036114411178</v>
      </c>
    </row>
    <row r="306" spans="1:9" x14ac:dyDescent="0.25">
      <c r="A306" s="29">
        <f t="shared" si="33"/>
        <v>297</v>
      </c>
      <c r="B306" s="30">
        <f t="shared" si="28"/>
        <v>51714</v>
      </c>
      <c r="C306" s="31">
        <f t="shared" si="34"/>
        <v>0</v>
      </c>
      <c r="D306" s="31">
        <f t="shared" si="29"/>
        <v>543.48952298273025</v>
      </c>
      <c r="E306" s="31">
        <v>0</v>
      </c>
      <c r="F306" s="32">
        <f t="shared" si="30"/>
        <v>543.48952298273025</v>
      </c>
      <c r="G306" s="32">
        <f t="shared" si="31"/>
        <v>0</v>
      </c>
      <c r="H306" s="32">
        <f t="shared" si="32"/>
        <v>0</v>
      </c>
      <c r="I306" s="32">
        <f>(IF(A306&lt;&gt;"",SUM($G$10:G306),""))</f>
        <v>10001.036114411178</v>
      </c>
    </row>
    <row r="307" spans="1:9" x14ac:dyDescent="0.25">
      <c r="A307" s="29">
        <f t="shared" si="33"/>
        <v>298</v>
      </c>
      <c r="B307" s="30">
        <f t="shared" si="28"/>
        <v>51745</v>
      </c>
      <c r="C307" s="31">
        <f t="shared" si="34"/>
        <v>0</v>
      </c>
      <c r="D307" s="31">
        <f t="shared" si="29"/>
        <v>543.48952298273025</v>
      </c>
      <c r="E307" s="31">
        <v>0</v>
      </c>
      <c r="F307" s="32">
        <f t="shared" si="30"/>
        <v>543.48952298273025</v>
      </c>
      <c r="G307" s="32">
        <f t="shared" si="31"/>
        <v>0</v>
      </c>
      <c r="H307" s="32">
        <f t="shared" si="32"/>
        <v>0</v>
      </c>
      <c r="I307" s="32">
        <f>(IF(A307&lt;&gt;"",SUM($G$10:G307),""))</f>
        <v>10001.036114411178</v>
      </c>
    </row>
    <row r="308" spans="1:9" x14ac:dyDescent="0.25">
      <c r="A308" s="29">
        <f t="shared" si="33"/>
        <v>299</v>
      </c>
      <c r="B308" s="30">
        <f t="shared" si="28"/>
        <v>51775</v>
      </c>
      <c r="C308" s="31">
        <f t="shared" si="34"/>
        <v>0</v>
      </c>
      <c r="D308" s="31">
        <f t="shared" si="29"/>
        <v>543.48952298273025</v>
      </c>
      <c r="E308" s="31">
        <v>0</v>
      </c>
      <c r="F308" s="32">
        <f t="shared" si="30"/>
        <v>543.48952298273025</v>
      </c>
      <c r="G308" s="32">
        <f t="shared" si="31"/>
        <v>0</v>
      </c>
      <c r="H308" s="32">
        <f t="shared" si="32"/>
        <v>0</v>
      </c>
      <c r="I308" s="32">
        <f>(IF(A308&lt;&gt;"",SUM($G$10:G308),""))</f>
        <v>10001.036114411178</v>
      </c>
    </row>
    <row r="309" spans="1:9" x14ac:dyDescent="0.25">
      <c r="A309" s="29">
        <f t="shared" si="33"/>
        <v>300</v>
      </c>
      <c r="B309" s="30">
        <f t="shared" si="28"/>
        <v>51806</v>
      </c>
      <c r="C309" s="31">
        <f t="shared" si="34"/>
        <v>0</v>
      </c>
      <c r="D309" s="31">
        <f t="shared" si="29"/>
        <v>543.48952298273025</v>
      </c>
      <c r="E309" s="31">
        <v>0</v>
      </c>
      <c r="F309" s="32">
        <f t="shared" si="30"/>
        <v>543.48952298273025</v>
      </c>
      <c r="G309" s="32">
        <f t="shared" si="31"/>
        <v>0</v>
      </c>
      <c r="H309" s="32">
        <f t="shared" si="32"/>
        <v>0</v>
      </c>
      <c r="I309" s="32">
        <f>(IF(A309&lt;&gt;"",SUM($G$10:G309),""))</f>
        <v>10001.036114411178</v>
      </c>
    </row>
    <row r="310" spans="1:9" x14ac:dyDescent="0.25">
      <c r="A310" s="29">
        <f t="shared" si="33"/>
        <v>301</v>
      </c>
      <c r="B310" s="30">
        <f t="shared" si="28"/>
        <v>51836</v>
      </c>
      <c r="C310" s="31">
        <f t="shared" si="34"/>
        <v>0</v>
      </c>
      <c r="D310" s="31">
        <f t="shared" si="29"/>
        <v>543.48952298273025</v>
      </c>
      <c r="E310" s="31">
        <v>0</v>
      </c>
      <c r="F310" s="32">
        <f t="shared" si="30"/>
        <v>543.48952298273025</v>
      </c>
      <c r="G310" s="32">
        <f t="shared" si="31"/>
        <v>0</v>
      </c>
      <c r="H310" s="32">
        <f t="shared" si="32"/>
        <v>0</v>
      </c>
      <c r="I310" s="32">
        <f>(IF(A310&lt;&gt;"",SUM($G$10:G310),""))</f>
        <v>10001.036114411178</v>
      </c>
    </row>
    <row r="311" spans="1:9" x14ac:dyDescent="0.25">
      <c r="A311" s="29">
        <f t="shared" si="33"/>
        <v>302</v>
      </c>
      <c r="B311" s="30">
        <f t="shared" si="28"/>
        <v>51867</v>
      </c>
      <c r="C311" s="31">
        <f t="shared" si="34"/>
        <v>0</v>
      </c>
      <c r="D311" s="31">
        <f t="shared" si="29"/>
        <v>543.48952298273025</v>
      </c>
      <c r="E311" s="31">
        <v>0</v>
      </c>
      <c r="F311" s="32">
        <f t="shared" si="30"/>
        <v>543.48952298273025</v>
      </c>
      <c r="G311" s="32">
        <f t="shared" si="31"/>
        <v>0</v>
      </c>
      <c r="H311" s="32">
        <f t="shared" si="32"/>
        <v>0</v>
      </c>
      <c r="I311" s="32">
        <f>(IF(A311&lt;&gt;"",SUM($G$10:G311),""))</f>
        <v>10001.036114411178</v>
      </c>
    </row>
    <row r="312" spans="1:9" x14ac:dyDescent="0.25">
      <c r="A312" s="29">
        <f t="shared" si="33"/>
        <v>303</v>
      </c>
      <c r="B312" s="30">
        <f t="shared" si="28"/>
        <v>51898</v>
      </c>
      <c r="C312" s="31">
        <f t="shared" si="34"/>
        <v>0</v>
      </c>
      <c r="D312" s="31">
        <f t="shared" si="29"/>
        <v>543.48952298273025</v>
      </c>
      <c r="E312" s="31">
        <v>0</v>
      </c>
      <c r="F312" s="32">
        <f t="shared" si="30"/>
        <v>543.48952298273025</v>
      </c>
      <c r="G312" s="32">
        <f t="shared" si="31"/>
        <v>0</v>
      </c>
      <c r="H312" s="32">
        <f t="shared" si="32"/>
        <v>0</v>
      </c>
      <c r="I312" s="32">
        <f>(IF(A312&lt;&gt;"",SUM($G$10:G312),""))</f>
        <v>10001.036114411178</v>
      </c>
    </row>
    <row r="313" spans="1:9" x14ac:dyDescent="0.25">
      <c r="A313" s="29">
        <f t="shared" si="33"/>
        <v>304</v>
      </c>
      <c r="B313" s="30">
        <f t="shared" si="28"/>
        <v>51926</v>
      </c>
      <c r="C313" s="31">
        <f t="shared" si="34"/>
        <v>0</v>
      </c>
      <c r="D313" s="31">
        <f t="shared" si="29"/>
        <v>543.48952298273025</v>
      </c>
      <c r="E313" s="31">
        <v>0</v>
      </c>
      <c r="F313" s="32">
        <f t="shared" si="30"/>
        <v>543.48952298273025</v>
      </c>
      <c r="G313" s="32">
        <f t="shared" si="31"/>
        <v>0</v>
      </c>
      <c r="H313" s="32">
        <f t="shared" si="32"/>
        <v>0</v>
      </c>
      <c r="I313" s="32">
        <f>(IF(A313&lt;&gt;"",SUM($G$10:G313),""))</f>
        <v>10001.036114411178</v>
      </c>
    </row>
    <row r="314" spans="1:9" x14ac:dyDescent="0.25">
      <c r="A314" s="29">
        <f t="shared" si="33"/>
        <v>305</v>
      </c>
      <c r="B314" s="30">
        <f t="shared" si="28"/>
        <v>51957</v>
      </c>
      <c r="C314" s="31">
        <f t="shared" si="34"/>
        <v>0</v>
      </c>
      <c r="D314" s="31">
        <f t="shared" si="29"/>
        <v>543.48952298273025</v>
      </c>
      <c r="E314" s="31">
        <v>0</v>
      </c>
      <c r="F314" s="32">
        <f t="shared" si="30"/>
        <v>543.48952298273025</v>
      </c>
      <c r="G314" s="32">
        <f t="shared" si="31"/>
        <v>0</v>
      </c>
      <c r="H314" s="32">
        <f t="shared" si="32"/>
        <v>0</v>
      </c>
      <c r="I314" s="32">
        <f>(IF(A314&lt;&gt;"",SUM($G$10:G314),""))</f>
        <v>10001.036114411178</v>
      </c>
    </row>
    <row r="315" spans="1:9" x14ac:dyDescent="0.25">
      <c r="A315" s="29">
        <f t="shared" si="33"/>
        <v>306</v>
      </c>
      <c r="B315" s="30">
        <f t="shared" si="28"/>
        <v>51987</v>
      </c>
      <c r="C315" s="31">
        <f t="shared" si="34"/>
        <v>0</v>
      </c>
      <c r="D315" s="31">
        <f t="shared" si="29"/>
        <v>543.48952298273025</v>
      </c>
      <c r="E315" s="31">
        <v>0</v>
      </c>
      <c r="F315" s="32">
        <f t="shared" si="30"/>
        <v>543.48952298273025</v>
      </c>
      <c r="G315" s="32">
        <f t="shared" si="31"/>
        <v>0</v>
      </c>
      <c r="H315" s="32">
        <f t="shared" si="32"/>
        <v>0</v>
      </c>
      <c r="I315" s="32">
        <f>(IF(A315&lt;&gt;"",SUM($G$10:G315),""))</f>
        <v>10001.036114411178</v>
      </c>
    </row>
    <row r="316" spans="1:9" x14ac:dyDescent="0.25">
      <c r="A316" s="29">
        <f t="shared" si="33"/>
        <v>307</v>
      </c>
      <c r="B316" s="30">
        <f t="shared" si="28"/>
        <v>52018</v>
      </c>
      <c r="C316" s="31">
        <f t="shared" si="34"/>
        <v>0</v>
      </c>
      <c r="D316" s="31">
        <f t="shared" si="29"/>
        <v>543.48952298273025</v>
      </c>
      <c r="E316" s="31">
        <v>0</v>
      </c>
      <c r="F316" s="32">
        <f t="shared" si="30"/>
        <v>543.48952298273025</v>
      </c>
      <c r="G316" s="32">
        <f t="shared" si="31"/>
        <v>0</v>
      </c>
      <c r="H316" s="32">
        <f t="shared" si="32"/>
        <v>0</v>
      </c>
      <c r="I316" s="32">
        <f>(IF(A316&lt;&gt;"",SUM($G$10:G316),""))</f>
        <v>10001.036114411178</v>
      </c>
    </row>
    <row r="317" spans="1:9" x14ac:dyDescent="0.25">
      <c r="A317" s="29">
        <f t="shared" si="33"/>
        <v>308</v>
      </c>
      <c r="B317" s="30">
        <f t="shared" si="28"/>
        <v>52048</v>
      </c>
      <c r="C317" s="31">
        <f t="shared" si="34"/>
        <v>0</v>
      </c>
      <c r="D317" s="31">
        <f t="shared" si="29"/>
        <v>543.48952298273025</v>
      </c>
      <c r="E317" s="31">
        <v>0</v>
      </c>
      <c r="F317" s="32">
        <f t="shared" si="30"/>
        <v>543.48952298273025</v>
      </c>
      <c r="G317" s="32">
        <f t="shared" si="31"/>
        <v>0</v>
      </c>
      <c r="H317" s="32">
        <f t="shared" si="32"/>
        <v>0</v>
      </c>
      <c r="I317" s="32">
        <f>(IF(A317&lt;&gt;"",SUM($G$10:G317),""))</f>
        <v>10001.036114411178</v>
      </c>
    </row>
    <row r="318" spans="1:9" x14ac:dyDescent="0.25">
      <c r="A318" s="29">
        <f t="shared" si="33"/>
        <v>309</v>
      </c>
      <c r="B318" s="30">
        <f t="shared" si="28"/>
        <v>52079</v>
      </c>
      <c r="C318" s="31">
        <f t="shared" si="34"/>
        <v>0</v>
      </c>
      <c r="D318" s="31">
        <f t="shared" si="29"/>
        <v>543.48952298273025</v>
      </c>
      <c r="E318" s="31">
        <v>0</v>
      </c>
      <c r="F318" s="32">
        <f t="shared" si="30"/>
        <v>543.48952298273025</v>
      </c>
      <c r="G318" s="32">
        <f t="shared" si="31"/>
        <v>0</v>
      </c>
      <c r="H318" s="32">
        <f t="shared" si="32"/>
        <v>0</v>
      </c>
      <c r="I318" s="32">
        <f>(IF(A318&lt;&gt;"",SUM($G$10:G318),""))</f>
        <v>10001.036114411178</v>
      </c>
    </row>
    <row r="319" spans="1:9" x14ac:dyDescent="0.25">
      <c r="A319" s="29">
        <f t="shared" si="33"/>
        <v>310</v>
      </c>
      <c r="B319" s="30">
        <f t="shared" si="28"/>
        <v>52110</v>
      </c>
      <c r="C319" s="31">
        <f t="shared" si="34"/>
        <v>0</v>
      </c>
      <c r="D319" s="31">
        <f t="shared" si="29"/>
        <v>543.48952298273025</v>
      </c>
      <c r="E319" s="31">
        <v>0</v>
      </c>
      <c r="F319" s="32">
        <f t="shared" si="30"/>
        <v>543.48952298273025</v>
      </c>
      <c r="G319" s="32">
        <f t="shared" si="31"/>
        <v>0</v>
      </c>
      <c r="H319" s="32">
        <f t="shared" si="32"/>
        <v>0</v>
      </c>
      <c r="I319" s="32">
        <f>(IF(A319&lt;&gt;"",SUM($G$10:G319),""))</f>
        <v>10001.036114411178</v>
      </c>
    </row>
    <row r="320" spans="1:9" x14ac:dyDescent="0.25">
      <c r="A320" s="29">
        <f t="shared" si="33"/>
        <v>311</v>
      </c>
      <c r="B320" s="30">
        <f t="shared" si="28"/>
        <v>52140</v>
      </c>
      <c r="C320" s="31">
        <f t="shared" si="34"/>
        <v>0</v>
      </c>
      <c r="D320" s="31">
        <f t="shared" si="29"/>
        <v>543.48952298273025</v>
      </c>
      <c r="E320" s="31">
        <v>0</v>
      </c>
      <c r="F320" s="32">
        <f t="shared" si="30"/>
        <v>543.48952298273025</v>
      </c>
      <c r="G320" s="32">
        <f t="shared" si="31"/>
        <v>0</v>
      </c>
      <c r="H320" s="32">
        <f t="shared" si="32"/>
        <v>0</v>
      </c>
      <c r="I320" s="32">
        <f>(IF(A320&lt;&gt;"",SUM($G$10:G320),""))</f>
        <v>10001.036114411178</v>
      </c>
    </row>
    <row r="321" spans="1:9" x14ac:dyDescent="0.25">
      <c r="A321" s="29">
        <f t="shared" si="33"/>
        <v>312</v>
      </c>
      <c r="B321" s="30">
        <f t="shared" si="28"/>
        <v>52171</v>
      </c>
      <c r="C321" s="31">
        <f t="shared" si="34"/>
        <v>0</v>
      </c>
      <c r="D321" s="31">
        <f t="shared" si="29"/>
        <v>543.48952298273025</v>
      </c>
      <c r="E321" s="31">
        <v>0</v>
      </c>
      <c r="F321" s="32">
        <f t="shared" si="30"/>
        <v>543.48952298273025</v>
      </c>
      <c r="G321" s="32">
        <f t="shared" si="31"/>
        <v>0</v>
      </c>
      <c r="H321" s="32">
        <f t="shared" si="32"/>
        <v>0</v>
      </c>
      <c r="I321" s="32">
        <f>(IF(A321&lt;&gt;"",SUM($G$10:G321),""))</f>
        <v>10001.036114411178</v>
      </c>
    </row>
    <row r="322" spans="1:9" x14ac:dyDescent="0.25">
      <c r="A322" s="29">
        <f t="shared" si="33"/>
        <v>313</v>
      </c>
      <c r="B322" s="30">
        <f t="shared" si="28"/>
        <v>52201</v>
      </c>
      <c r="C322" s="31">
        <f t="shared" si="34"/>
        <v>0</v>
      </c>
      <c r="D322" s="31">
        <f t="shared" si="29"/>
        <v>543.48952298273025</v>
      </c>
      <c r="E322" s="31">
        <v>0</v>
      </c>
      <c r="F322" s="32">
        <f t="shared" si="30"/>
        <v>543.48952298273025</v>
      </c>
      <c r="G322" s="32">
        <f t="shared" si="31"/>
        <v>0</v>
      </c>
      <c r="H322" s="32">
        <f t="shared" si="32"/>
        <v>0</v>
      </c>
      <c r="I322" s="32">
        <f>(IF(A322&lt;&gt;"",SUM($G$10:G322),""))</f>
        <v>10001.036114411178</v>
      </c>
    </row>
    <row r="323" spans="1:9" x14ac:dyDescent="0.25">
      <c r="A323" s="29">
        <f t="shared" si="33"/>
        <v>314</v>
      </c>
      <c r="B323" s="30">
        <f t="shared" si="28"/>
        <v>52232</v>
      </c>
      <c r="C323" s="31">
        <f t="shared" si="34"/>
        <v>0</v>
      </c>
      <c r="D323" s="31">
        <f t="shared" si="29"/>
        <v>543.48952298273025</v>
      </c>
      <c r="E323" s="31">
        <v>0</v>
      </c>
      <c r="F323" s="32">
        <f t="shared" si="30"/>
        <v>543.48952298273025</v>
      </c>
      <c r="G323" s="32">
        <f t="shared" si="31"/>
        <v>0</v>
      </c>
      <c r="H323" s="32">
        <f t="shared" si="32"/>
        <v>0</v>
      </c>
      <c r="I323" s="32">
        <f>(IF(A323&lt;&gt;"",SUM($G$10:G323),""))</f>
        <v>10001.036114411178</v>
      </c>
    </row>
    <row r="324" spans="1:9" x14ac:dyDescent="0.25">
      <c r="A324" s="29">
        <f t="shared" si="33"/>
        <v>315</v>
      </c>
      <c r="B324" s="30">
        <f t="shared" si="28"/>
        <v>52263</v>
      </c>
      <c r="C324" s="31">
        <f t="shared" si="34"/>
        <v>0</v>
      </c>
      <c r="D324" s="31">
        <f t="shared" si="29"/>
        <v>543.48952298273025</v>
      </c>
      <c r="E324" s="31">
        <v>0</v>
      </c>
      <c r="F324" s="32">
        <f t="shared" si="30"/>
        <v>543.48952298273025</v>
      </c>
      <c r="G324" s="32">
        <f t="shared" si="31"/>
        <v>0</v>
      </c>
      <c r="H324" s="32">
        <f t="shared" si="32"/>
        <v>0</v>
      </c>
      <c r="I324" s="32">
        <f>(IF(A324&lt;&gt;"",SUM($G$10:G324),""))</f>
        <v>10001.036114411178</v>
      </c>
    </row>
    <row r="325" spans="1:9" x14ac:dyDescent="0.25">
      <c r="A325" s="29">
        <f t="shared" si="33"/>
        <v>316</v>
      </c>
      <c r="B325" s="30">
        <f t="shared" si="28"/>
        <v>52291</v>
      </c>
      <c r="C325" s="31">
        <f t="shared" si="34"/>
        <v>0</v>
      </c>
      <c r="D325" s="31">
        <f t="shared" si="29"/>
        <v>543.48952298273025</v>
      </c>
      <c r="E325" s="31">
        <v>0</v>
      </c>
      <c r="F325" s="32">
        <f t="shared" si="30"/>
        <v>543.48952298273025</v>
      </c>
      <c r="G325" s="32">
        <f t="shared" si="31"/>
        <v>0</v>
      </c>
      <c r="H325" s="32">
        <f t="shared" si="32"/>
        <v>0</v>
      </c>
      <c r="I325" s="32">
        <f>(IF(A325&lt;&gt;"",SUM($G$10:G325),""))</f>
        <v>10001.036114411178</v>
      </c>
    </row>
    <row r="326" spans="1:9" x14ac:dyDescent="0.25">
      <c r="A326" s="29">
        <f t="shared" si="33"/>
        <v>317</v>
      </c>
      <c r="B326" s="30">
        <f t="shared" si="28"/>
        <v>52322</v>
      </c>
      <c r="C326" s="31">
        <f t="shared" si="34"/>
        <v>0</v>
      </c>
      <c r="D326" s="31">
        <f t="shared" si="29"/>
        <v>543.48952298273025</v>
      </c>
      <c r="E326" s="31">
        <v>0</v>
      </c>
      <c r="F326" s="32">
        <f t="shared" si="30"/>
        <v>543.48952298273025</v>
      </c>
      <c r="G326" s="32">
        <f t="shared" si="31"/>
        <v>0</v>
      </c>
      <c r="H326" s="32">
        <f t="shared" si="32"/>
        <v>0</v>
      </c>
      <c r="I326" s="32">
        <f>(IF(A326&lt;&gt;"",SUM($G$10:G326),""))</f>
        <v>10001.036114411178</v>
      </c>
    </row>
    <row r="327" spans="1:9" x14ac:dyDescent="0.25">
      <c r="A327" s="29">
        <f t="shared" si="33"/>
        <v>318</v>
      </c>
      <c r="B327" s="30">
        <f t="shared" si="28"/>
        <v>52352</v>
      </c>
      <c r="C327" s="31">
        <f t="shared" si="34"/>
        <v>0</v>
      </c>
      <c r="D327" s="31">
        <f t="shared" si="29"/>
        <v>543.48952298273025</v>
      </c>
      <c r="E327" s="31">
        <v>0</v>
      </c>
      <c r="F327" s="32">
        <f t="shared" si="30"/>
        <v>543.48952298273025</v>
      </c>
      <c r="G327" s="32">
        <f t="shared" si="31"/>
        <v>0</v>
      </c>
      <c r="H327" s="32">
        <f t="shared" si="32"/>
        <v>0</v>
      </c>
      <c r="I327" s="32">
        <f>(IF(A327&lt;&gt;"",SUM($G$10:G327),""))</f>
        <v>10001.036114411178</v>
      </c>
    </row>
    <row r="328" spans="1:9" x14ac:dyDescent="0.25">
      <c r="A328" s="29">
        <f t="shared" si="33"/>
        <v>319</v>
      </c>
      <c r="B328" s="30">
        <f t="shared" si="28"/>
        <v>52383</v>
      </c>
      <c r="C328" s="31">
        <f t="shared" si="34"/>
        <v>0</v>
      </c>
      <c r="D328" s="31">
        <f t="shared" si="29"/>
        <v>543.48952298273025</v>
      </c>
      <c r="E328" s="31">
        <v>0</v>
      </c>
      <c r="F328" s="32">
        <f t="shared" si="30"/>
        <v>543.48952298273025</v>
      </c>
      <c r="G328" s="32">
        <f t="shared" si="31"/>
        <v>0</v>
      </c>
      <c r="H328" s="32">
        <f t="shared" si="32"/>
        <v>0</v>
      </c>
      <c r="I328" s="32">
        <f>(IF(A328&lt;&gt;"",SUM($G$10:G328),""))</f>
        <v>10001.036114411178</v>
      </c>
    </row>
    <row r="329" spans="1:9" x14ac:dyDescent="0.25">
      <c r="A329" s="29">
        <f t="shared" si="33"/>
        <v>320</v>
      </c>
      <c r="B329" s="30">
        <f t="shared" si="28"/>
        <v>52413</v>
      </c>
      <c r="C329" s="31">
        <f t="shared" si="34"/>
        <v>0</v>
      </c>
      <c r="D329" s="31">
        <f t="shared" si="29"/>
        <v>543.48952298273025</v>
      </c>
      <c r="E329" s="31">
        <v>0</v>
      </c>
      <c r="F329" s="32">
        <f t="shared" si="30"/>
        <v>543.48952298273025</v>
      </c>
      <c r="G329" s="32">
        <f t="shared" si="31"/>
        <v>0</v>
      </c>
      <c r="H329" s="32">
        <f t="shared" si="32"/>
        <v>0</v>
      </c>
      <c r="I329" s="32">
        <f>(IF(A329&lt;&gt;"",SUM($G$10:G329),""))</f>
        <v>10001.036114411178</v>
      </c>
    </row>
    <row r="330" spans="1:9" x14ac:dyDescent="0.25">
      <c r="A330" s="29">
        <f t="shared" si="33"/>
        <v>321</v>
      </c>
      <c r="B330" s="30">
        <f t="shared" ref="B330:B371" si="35">IF(A330&lt;&gt;"",DATE(YEAR(LoanStartDate),MONTH(LoanStartDate)+A330*12/PaymentsPerYear,DAY(LoanStartDate)),"")</f>
        <v>52444</v>
      </c>
      <c r="C330" s="31">
        <f t="shared" si="34"/>
        <v>0</v>
      </c>
      <c r="D330" s="31">
        <f t="shared" ref="D330:D371" si="36">IF(A330&lt;&gt;"",ScheduledPayment,"")</f>
        <v>543.48952298273025</v>
      </c>
      <c r="E330" s="31">
        <v>0</v>
      </c>
      <c r="F330" s="32">
        <f t="shared" ref="F330:F371" si="37">IF(A330&lt;&gt;"",$D$10:$D$371+$E$10:$E$371-$G$10:$G$371,"")</f>
        <v>543.48952298273025</v>
      </c>
      <c r="G330" s="32">
        <f t="shared" ref="G330:G371" si="38">IF(A330&lt;&gt;"",$C$10:$C$371*(InterestRate/PaymentsPerYear),"")</f>
        <v>0</v>
      </c>
      <c r="H330" s="32">
        <f t="shared" ref="H330:H371" si="39">IF(AND(A330&lt;&gt;"",$D$10:$D$371+$E$10:$E$371&lt;$C$10:$C$371),$C$10:$C$371-$F$10:$F$371,IF(A330&lt;&gt;"",0,""))</f>
        <v>0</v>
      </c>
      <c r="I330" s="32">
        <f>(IF(A330&lt;&gt;"",SUM($G$10:G330),""))</f>
        <v>10001.036114411178</v>
      </c>
    </row>
    <row r="331" spans="1:9" x14ac:dyDescent="0.25">
      <c r="A331" s="29">
        <f t="shared" si="33"/>
        <v>322</v>
      </c>
      <c r="B331" s="30">
        <f t="shared" si="35"/>
        <v>52475</v>
      </c>
      <c r="C331" s="31">
        <f t="shared" si="34"/>
        <v>0</v>
      </c>
      <c r="D331" s="31">
        <f t="shared" si="36"/>
        <v>543.48952298273025</v>
      </c>
      <c r="E331" s="31">
        <v>0</v>
      </c>
      <c r="F331" s="32">
        <f t="shared" si="37"/>
        <v>543.48952298273025</v>
      </c>
      <c r="G331" s="32">
        <f t="shared" si="38"/>
        <v>0</v>
      </c>
      <c r="H331" s="32">
        <f t="shared" si="39"/>
        <v>0</v>
      </c>
      <c r="I331" s="32">
        <f>(IF(A331&lt;&gt;"",SUM($G$10:G331),""))</f>
        <v>10001.036114411178</v>
      </c>
    </row>
    <row r="332" spans="1:9" x14ac:dyDescent="0.25">
      <c r="A332" s="29">
        <f t="shared" ref="A332:A371" si="40">A331+1</f>
        <v>323</v>
      </c>
      <c r="B332" s="30">
        <f t="shared" si="35"/>
        <v>52505</v>
      </c>
      <c r="C332" s="31">
        <f t="shared" ref="C332:C371" si="41">IF(B332&lt;&gt;"",H331,"")</f>
        <v>0</v>
      </c>
      <c r="D332" s="31">
        <f t="shared" si="36"/>
        <v>543.48952298273025</v>
      </c>
      <c r="E332" s="31">
        <v>0</v>
      </c>
      <c r="F332" s="32">
        <f t="shared" si="37"/>
        <v>543.48952298273025</v>
      </c>
      <c r="G332" s="32">
        <f t="shared" si="38"/>
        <v>0</v>
      </c>
      <c r="H332" s="32">
        <f t="shared" si="39"/>
        <v>0</v>
      </c>
      <c r="I332" s="32">
        <f>(IF(A332&lt;&gt;"",SUM($G$10:G332),""))</f>
        <v>10001.036114411178</v>
      </c>
    </row>
    <row r="333" spans="1:9" x14ac:dyDescent="0.25">
      <c r="A333" s="29">
        <f t="shared" si="40"/>
        <v>324</v>
      </c>
      <c r="B333" s="30">
        <f t="shared" si="35"/>
        <v>52536</v>
      </c>
      <c r="C333" s="31">
        <f t="shared" si="41"/>
        <v>0</v>
      </c>
      <c r="D333" s="31">
        <f t="shared" si="36"/>
        <v>543.48952298273025</v>
      </c>
      <c r="E333" s="31">
        <v>0</v>
      </c>
      <c r="F333" s="32">
        <f t="shared" si="37"/>
        <v>543.48952298273025</v>
      </c>
      <c r="G333" s="32">
        <f t="shared" si="38"/>
        <v>0</v>
      </c>
      <c r="H333" s="32">
        <f t="shared" si="39"/>
        <v>0</v>
      </c>
      <c r="I333" s="32">
        <f>(IF(A333&lt;&gt;"",SUM($G$10:G333),""))</f>
        <v>10001.036114411178</v>
      </c>
    </row>
    <row r="334" spans="1:9" x14ac:dyDescent="0.25">
      <c r="A334" s="29">
        <f t="shared" si="40"/>
        <v>325</v>
      </c>
      <c r="B334" s="30">
        <f t="shared" si="35"/>
        <v>52566</v>
      </c>
      <c r="C334" s="31">
        <f t="shared" si="41"/>
        <v>0</v>
      </c>
      <c r="D334" s="31">
        <f t="shared" si="36"/>
        <v>543.48952298273025</v>
      </c>
      <c r="E334" s="31">
        <v>0</v>
      </c>
      <c r="F334" s="32">
        <f t="shared" si="37"/>
        <v>543.48952298273025</v>
      </c>
      <c r="G334" s="32">
        <f t="shared" si="38"/>
        <v>0</v>
      </c>
      <c r="H334" s="32">
        <f t="shared" si="39"/>
        <v>0</v>
      </c>
      <c r="I334" s="32">
        <f>(IF(A334&lt;&gt;"",SUM($G$10:G334),""))</f>
        <v>10001.036114411178</v>
      </c>
    </row>
    <row r="335" spans="1:9" x14ac:dyDescent="0.25">
      <c r="A335" s="29">
        <f t="shared" si="40"/>
        <v>326</v>
      </c>
      <c r="B335" s="30">
        <f t="shared" si="35"/>
        <v>52597</v>
      </c>
      <c r="C335" s="31">
        <f t="shared" si="41"/>
        <v>0</v>
      </c>
      <c r="D335" s="31">
        <f t="shared" si="36"/>
        <v>543.48952298273025</v>
      </c>
      <c r="E335" s="31">
        <v>0</v>
      </c>
      <c r="F335" s="32">
        <f t="shared" si="37"/>
        <v>543.48952298273025</v>
      </c>
      <c r="G335" s="32">
        <f t="shared" si="38"/>
        <v>0</v>
      </c>
      <c r="H335" s="32">
        <f t="shared" si="39"/>
        <v>0</v>
      </c>
      <c r="I335" s="32">
        <f>(IF(A335&lt;&gt;"",SUM($G$10:G335),""))</f>
        <v>10001.036114411178</v>
      </c>
    </row>
    <row r="336" spans="1:9" x14ac:dyDescent="0.25">
      <c r="A336" s="29">
        <f t="shared" si="40"/>
        <v>327</v>
      </c>
      <c r="B336" s="30">
        <f t="shared" si="35"/>
        <v>52628</v>
      </c>
      <c r="C336" s="31">
        <f t="shared" si="41"/>
        <v>0</v>
      </c>
      <c r="D336" s="31">
        <f t="shared" si="36"/>
        <v>543.48952298273025</v>
      </c>
      <c r="E336" s="31">
        <v>0</v>
      </c>
      <c r="F336" s="32">
        <f t="shared" si="37"/>
        <v>543.48952298273025</v>
      </c>
      <c r="G336" s="32">
        <f t="shared" si="38"/>
        <v>0</v>
      </c>
      <c r="H336" s="32">
        <f t="shared" si="39"/>
        <v>0</v>
      </c>
      <c r="I336" s="32">
        <f>(IF(A336&lt;&gt;"",SUM($G$10:G336),""))</f>
        <v>10001.036114411178</v>
      </c>
    </row>
    <row r="337" spans="1:9" x14ac:dyDescent="0.25">
      <c r="A337" s="29">
        <f t="shared" si="40"/>
        <v>328</v>
      </c>
      <c r="B337" s="30">
        <f t="shared" si="35"/>
        <v>52657</v>
      </c>
      <c r="C337" s="31">
        <f t="shared" si="41"/>
        <v>0</v>
      </c>
      <c r="D337" s="31">
        <f t="shared" si="36"/>
        <v>543.48952298273025</v>
      </c>
      <c r="E337" s="31">
        <v>0</v>
      </c>
      <c r="F337" s="32">
        <f t="shared" si="37"/>
        <v>543.48952298273025</v>
      </c>
      <c r="G337" s="32">
        <f t="shared" si="38"/>
        <v>0</v>
      </c>
      <c r="H337" s="32">
        <f t="shared" si="39"/>
        <v>0</v>
      </c>
      <c r="I337" s="32">
        <f>(IF(A337&lt;&gt;"",SUM($G$10:G337),""))</f>
        <v>10001.036114411178</v>
      </c>
    </row>
    <row r="338" spans="1:9" x14ac:dyDescent="0.25">
      <c r="A338" s="29">
        <f t="shared" si="40"/>
        <v>329</v>
      </c>
      <c r="B338" s="30">
        <f t="shared" si="35"/>
        <v>52688</v>
      </c>
      <c r="C338" s="31">
        <f t="shared" si="41"/>
        <v>0</v>
      </c>
      <c r="D338" s="31">
        <f t="shared" si="36"/>
        <v>543.48952298273025</v>
      </c>
      <c r="E338" s="31">
        <v>0</v>
      </c>
      <c r="F338" s="32">
        <f t="shared" si="37"/>
        <v>543.48952298273025</v>
      </c>
      <c r="G338" s="32">
        <f t="shared" si="38"/>
        <v>0</v>
      </c>
      <c r="H338" s="32">
        <f t="shared" si="39"/>
        <v>0</v>
      </c>
      <c r="I338" s="32">
        <f>(IF(A338&lt;&gt;"",SUM($G$10:G338),""))</f>
        <v>10001.036114411178</v>
      </c>
    </row>
    <row r="339" spans="1:9" x14ac:dyDescent="0.25">
      <c r="A339" s="29">
        <f t="shared" si="40"/>
        <v>330</v>
      </c>
      <c r="B339" s="30">
        <f t="shared" si="35"/>
        <v>52718</v>
      </c>
      <c r="C339" s="31">
        <f t="shared" si="41"/>
        <v>0</v>
      </c>
      <c r="D339" s="31">
        <f t="shared" si="36"/>
        <v>543.48952298273025</v>
      </c>
      <c r="E339" s="31">
        <v>0</v>
      </c>
      <c r="F339" s="32">
        <f t="shared" si="37"/>
        <v>543.48952298273025</v>
      </c>
      <c r="G339" s="32">
        <f t="shared" si="38"/>
        <v>0</v>
      </c>
      <c r="H339" s="32">
        <f t="shared" si="39"/>
        <v>0</v>
      </c>
      <c r="I339" s="32">
        <f>(IF(A339&lt;&gt;"",SUM($G$10:G339),""))</f>
        <v>10001.036114411178</v>
      </c>
    </row>
    <row r="340" spans="1:9" x14ac:dyDescent="0.25">
      <c r="A340" s="29">
        <f t="shared" si="40"/>
        <v>331</v>
      </c>
      <c r="B340" s="30">
        <f t="shared" si="35"/>
        <v>52749</v>
      </c>
      <c r="C340" s="31">
        <f t="shared" si="41"/>
        <v>0</v>
      </c>
      <c r="D340" s="31">
        <f t="shared" si="36"/>
        <v>543.48952298273025</v>
      </c>
      <c r="E340" s="31">
        <v>0</v>
      </c>
      <c r="F340" s="32">
        <f t="shared" si="37"/>
        <v>543.48952298273025</v>
      </c>
      <c r="G340" s="32">
        <f t="shared" si="38"/>
        <v>0</v>
      </c>
      <c r="H340" s="32">
        <f t="shared" si="39"/>
        <v>0</v>
      </c>
      <c r="I340" s="32">
        <f>(IF(A340&lt;&gt;"",SUM($G$10:G340),""))</f>
        <v>10001.036114411178</v>
      </c>
    </row>
    <row r="341" spans="1:9" x14ac:dyDescent="0.25">
      <c r="A341" s="29">
        <f t="shared" si="40"/>
        <v>332</v>
      </c>
      <c r="B341" s="30">
        <f t="shared" si="35"/>
        <v>52779</v>
      </c>
      <c r="C341" s="31">
        <f t="shared" si="41"/>
        <v>0</v>
      </c>
      <c r="D341" s="31">
        <f t="shared" si="36"/>
        <v>543.48952298273025</v>
      </c>
      <c r="E341" s="31">
        <v>0</v>
      </c>
      <c r="F341" s="32">
        <f t="shared" si="37"/>
        <v>543.48952298273025</v>
      </c>
      <c r="G341" s="32">
        <f t="shared" si="38"/>
        <v>0</v>
      </c>
      <c r="H341" s="32">
        <f t="shared" si="39"/>
        <v>0</v>
      </c>
      <c r="I341" s="32">
        <f>(IF(A341&lt;&gt;"",SUM($G$10:G341),""))</f>
        <v>10001.036114411178</v>
      </c>
    </row>
    <row r="342" spans="1:9" x14ac:dyDescent="0.25">
      <c r="A342" s="29">
        <f t="shared" si="40"/>
        <v>333</v>
      </c>
      <c r="B342" s="30">
        <f t="shared" si="35"/>
        <v>52810</v>
      </c>
      <c r="C342" s="31">
        <f t="shared" si="41"/>
        <v>0</v>
      </c>
      <c r="D342" s="31">
        <f t="shared" si="36"/>
        <v>543.48952298273025</v>
      </c>
      <c r="E342" s="31">
        <v>0</v>
      </c>
      <c r="F342" s="32">
        <f t="shared" si="37"/>
        <v>543.48952298273025</v>
      </c>
      <c r="G342" s="32">
        <f t="shared" si="38"/>
        <v>0</v>
      </c>
      <c r="H342" s="32">
        <f t="shared" si="39"/>
        <v>0</v>
      </c>
      <c r="I342" s="32">
        <f>(IF(A342&lt;&gt;"",SUM($G$10:G342),""))</f>
        <v>10001.036114411178</v>
      </c>
    </row>
    <row r="343" spans="1:9" x14ac:dyDescent="0.25">
      <c r="A343" s="29">
        <f t="shared" si="40"/>
        <v>334</v>
      </c>
      <c r="B343" s="30">
        <f t="shared" si="35"/>
        <v>52841</v>
      </c>
      <c r="C343" s="31">
        <f t="shared" si="41"/>
        <v>0</v>
      </c>
      <c r="D343" s="31">
        <f t="shared" si="36"/>
        <v>543.48952298273025</v>
      </c>
      <c r="E343" s="31">
        <v>0</v>
      </c>
      <c r="F343" s="32">
        <f t="shared" si="37"/>
        <v>543.48952298273025</v>
      </c>
      <c r="G343" s="32">
        <f t="shared" si="38"/>
        <v>0</v>
      </c>
      <c r="H343" s="32">
        <f t="shared" si="39"/>
        <v>0</v>
      </c>
      <c r="I343" s="32">
        <f>(IF(A343&lt;&gt;"",SUM($G$10:G343),""))</f>
        <v>10001.036114411178</v>
      </c>
    </row>
    <row r="344" spans="1:9" x14ac:dyDescent="0.25">
      <c r="A344" s="29">
        <f t="shared" si="40"/>
        <v>335</v>
      </c>
      <c r="B344" s="30">
        <f t="shared" si="35"/>
        <v>52871</v>
      </c>
      <c r="C344" s="31">
        <f t="shared" si="41"/>
        <v>0</v>
      </c>
      <c r="D344" s="31">
        <f t="shared" si="36"/>
        <v>543.48952298273025</v>
      </c>
      <c r="E344" s="31">
        <v>0</v>
      </c>
      <c r="F344" s="32">
        <f t="shared" si="37"/>
        <v>543.48952298273025</v>
      </c>
      <c r="G344" s="32">
        <f t="shared" si="38"/>
        <v>0</v>
      </c>
      <c r="H344" s="32">
        <f t="shared" si="39"/>
        <v>0</v>
      </c>
      <c r="I344" s="32">
        <f>(IF(A344&lt;&gt;"",SUM($G$10:G344),""))</f>
        <v>10001.036114411178</v>
      </c>
    </row>
    <row r="345" spans="1:9" x14ac:dyDescent="0.25">
      <c r="A345" s="29">
        <f t="shared" si="40"/>
        <v>336</v>
      </c>
      <c r="B345" s="30">
        <f t="shared" si="35"/>
        <v>52902</v>
      </c>
      <c r="C345" s="31">
        <f t="shared" si="41"/>
        <v>0</v>
      </c>
      <c r="D345" s="31">
        <f t="shared" si="36"/>
        <v>543.48952298273025</v>
      </c>
      <c r="E345" s="31">
        <v>0</v>
      </c>
      <c r="F345" s="32">
        <f t="shared" si="37"/>
        <v>543.48952298273025</v>
      </c>
      <c r="G345" s="32">
        <f t="shared" si="38"/>
        <v>0</v>
      </c>
      <c r="H345" s="32">
        <f t="shared" si="39"/>
        <v>0</v>
      </c>
      <c r="I345" s="32">
        <f>(IF(A345&lt;&gt;"",SUM($G$10:G345),""))</f>
        <v>10001.036114411178</v>
      </c>
    </row>
    <row r="346" spans="1:9" x14ac:dyDescent="0.25">
      <c r="A346" s="29">
        <f t="shared" si="40"/>
        <v>337</v>
      </c>
      <c r="B346" s="30">
        <f t="shared" si="35"/>
        <v>52932</v>
      </c>
      <c r="C346" s="31">
        <f t="shared" si="41"/>
        <v>0</v>
      </c>
      <c r="D346" s="31">
        <f t="shared" si="36"/>
        <v>543.48952298273025</v>
      </c>
      <c r="E346" s="31">
        <v>0</v>
      </c>
      <c r="F346" s="32">
        <f t="shared" si="37"/>
        <v>543.48952298273025</v>
      </c>
      <c r="G346" s="32">
        <f t="shared" si="38"/>
        <v>0</v>
      </c>
      <c r="H346" s="32">
        <f t="shared" si="39"/>
        <v>0</v>
      </c>
      <c r="I346" s="32">
        <f>(IF(A346&lt;&gt;"",SUM($G$10:G346),""))</f>
        <v>10001.036114411178</v>
      </c>
    </row>
    <row r="347" spans="1:9" x14ac:dyDescent="0.25">
      <c r="A347" s="29">
        <f t="shared" si="40"/>
        <v>338</v>
      </c>
      <c r="B347" s="30">
        <f t="shared" si="35"/>
        <v>52963</v>
      </c>
      <c r="C347" s="31">
        <f t="shared" si="41"/>
        <v>0</v>
      </c>
      <c r="D347" s="31">
        <f t="shared" si="36"/>
        <v>543.48952298273025</v>
      </c>
      <c r="E347" s="31">
        <v>0</v>
      </c>
      <c r="F347" s="32">
        <f t="shared" si="37"/>
        <v>543.48952298273025</v>
      </c>
      <c r="G347" s="32">
        <f t="shared" si="38"/>
        <v>0</v>
      </c>
      <c r="H347" s="32">
        <f t="shared" si="39"/>
        <v>0</v>
      </c>
      <c r="I347" s="32">
        <f>(IF(A347&lt;&gt;"",SUM($G$10:G347),""))</f>
        <v>10001.036114411178</v>
      </c>
    </row>
    <row r="348" spans="1:9" x14ac:dyDescent="0.25">
      <c r="A348" s="29">
        <f t="shared" si="40"/>
        <v>339</v>
      </c>
      <c r="B348" s="30">
        <f t="shared" si="35"/>
        <v>52994</v>
      </c>
      <c r="C348" s="31">
        <f t="shared" si="41"/>
        <v>0</v>
      </c>
      <c r="D348" s="31">
        <f t="shared" si="36"/>
        <v>543.48952298273025</v>
      </c>
      <c r="E348" s="31">
        <v>0</v>
      </c>
      <c r="F348" s="32">
        <f t="shared" si="37"/>
        <v>543.48952298273025</v>
      </c>
      <c r="G348" s="32">
        <f t="shared" si="38"/>
        <v>0</v>
      </c>
      <c r="H348" s="32">
        <f t="shared" si="39"/>
        <v>0</v>
      </c>
      <c r="I348" s="32">
        <f>(IF(A348&lt;&gt;"",SUM($G$10:G348),""))</f>
        <v>10001.036114411178</v>
      </c>
    </row>
    <row r="349" spans="1:9" x14ac:dyDescent="0.25">
      <c r="A349" s="29">
        <f t="shared" si="40"/>
        <v>340</v>
      </c>
      <c r="B349" s="30">
        <f t="shared" si="35"/>
        <v>53022</v>
      </c>
      <c r="C349" s="31">
        <f t="shared" si="41"/>
        <v>0</v>
      </c>
      <c r="D349" s="31">
        <f t="shared" si="36"/>
        <v>543.48952298273025</v>
      </c>
      <c r="E349" s="31">
        <v>0</v>
      </c>
      <c r="F349" s="32">
        <f t="shared" si="37"/>
        <v>543.48952298273025</v>
      </c>
      <c r="G349" s="32">
        <f t="shared" si="38"/>
        <v>0</v>
      </c>
      <c r="H349" s="32">
        <f t="shared" si="39"/>
        <v>0</v>
      </c>
      <c r="I349" s="32">
        <f>(IF(A349&lt;&gt;"",SUM($G$10:G349),""))</f>
        <v>10001.036114411178</v>
      </c>
    </row>
    <row r="350" spans="1:9" x14ac:dyDescent="0.25">
      <c r="A350" s="29">
        <f t="shared" si="40"/>
        <v>341</v>
      </c>
      <c r="B350" s="30">
        <f t="shared" si="35"/>
        <v>53053</v>
      </c>
      <c r="C350" s="31">
        <f t="shared" si="41"/>
        <v>0</v>
      </c>
      <c r="D350" s="31">
        <f t="shared" si="36"/>
        <v>543.48952298273025</v>
      </c>
      <c r="E350" s="31">
        <v>0</v>
      </c>
      <c r="F350" s="32">
        <f t="shared" si="37"/>
        <v>543.48952298273025</v>
      </c>
      <c r="G350" s="32">
        <f t="shared" si="38"/>
        <v>0</v>
      </c>
      <c r="H350" s="32">
        <f t="shared" si="39"/>
        <v>0</v>
      </c>
      <c r="I350" s="32">
        <f>(IF(A350&lt;&gt;"",SUM($G$10:G350),""))</f>
        <v>10001.036114411178</v>
      </c>
    </row>
    <row r="351" spans="1:9" x14ac:dyDescent="0.25">
      <c r="A351" s="29">
        <f t="shared" si="40"/>
        <v>342</v>
      </c>
      <c r="B351" s="30">
        <f t="shared" si="35"/>
        <v>53083</v>
      </c>
      <c r="C351" s="31">
        <f t="shared" si="41"/>
        <v>0</v>
      </c>
      <c r="D351" s="31">
        <f t="shared" si="36"/>
        <v>543.48952298273025</v>
      </c>
      <c r="E351" s="31">
        <v>0</v>
      </c>
      <c r="F351" s="32">
        <f t="shared" si="37"/>
        <v>543.48952298273025</v>
      </c>
      <c r="G351" s="32">
        <f t="shared" si="38"/>
        <v>0</v>
      </c>
      <c r="H351" s="32">
        <f t="shared" si="39"/>
        <v>0</v>
      </c>
      <c r="I351" s="32">
        <f>(IF(A351&lt;&gt;"",SUM($G$10:G351),""))</f>
        <v>10001.036114411178</v>
      </c>
    </row>
    <row r="352" spans="1:9" x14ac:dyDescent="0.25">
      <c r="A352" s="29">
        <f t="shared" si="40"/>
        <v>343</v>
      </c>
      <c r="B352" s="30">
        <f t="shared" si="35"/>
        <v>53114</v>
      </c>
      <c r="C352" s="31">
        <f t="shared" si="41"/>
        <v>0</v>
      </c>
      <c r="D352" s="31">
        <f t="shared" si="36"/>
        <v>543.48952298273025</v>
      </c>
      <c r="E352" s="31">
        <v>0</v>
      </c>
      <c r="F352" s="32">
        <f t="shared" si="37"/>
        <v>543.48952298273025</v>
      </c>
      <c r="G352" s="32">
        <f t="shared" si="38"/>
        <v>0</v>
      </c>
      <c r="H352" s="32">
        <f t="shared" si="39"/>
        <v>0</v>
      </c>
      <c r="I352" s="32">
        <f>(IF(A352&lt;&gt;"",SUM($G$10:G352),""))</f>
        <v>10001.036114411178</v>
      </c>
    </row>
    <row r="353" spans="1:9" x14ac:dyDescent="0.25">
      <c r="A353" s="29">
        <f t="shared" si="40"/>
        <v>344</v>
      </c>
      <c r="B353" s="30">
        <f t="shared" si="35"/>
        <v>53144</v>
      </c>
      <c r="C353" s="31">
        <f t="shared" si="41"/>
        <v>0</v>
      </c>
      <c r="D353" s="31">
        <f t="shared" si="36"/>
        <v>543.48952298273025</v>
      </c>
      <c r="E353" s="31">
        <v>0</v>
      </c>
      <c r="F353" s="32">
        <f t="shared" si="37"/>
        <v>543.48952298273025</v>
      </c>
      <c r="G353" s="32">
        <f t="shared" si="38"/>
        <v>0</v>
      </c>
      <c r="H353" s="32">
        <f t="shared" si="39"/>
        <v>0</v>
      </c>
      <c r="I353" s="32">
        <f>(IF(A353&lt;&gt;"",SUM($G$10:G353),""))</f>
        <v>10001.036114411178</v>
      </c>
    </row>
    <row r="354" spans="1:9" x14ac:dyDescent="0.25">
      <c r="A354" s="29">
        <f t="shared" si="40"/>
        <v>345</v>
      </c>
      <c r="B354" s="30">
        <f t="shared" si="35"/>
        <v>53175</v>
      </c>
      <c r="C354" s="31">
        <f t="shared" si="41"/>
        <v>0</v>
      </c>
      <c r="D354" s="31">
        <f t="shared" si="36"/>
        <v>543.48952298273025</v>
      </c>
      <c r="E354" s="31">
        <v>0</v>
      </c>
      <c r="F354" s="32">
        <f t="shared" si="37"/>
        <v>543.48952298273025</v>
      </c>
      <c r="G354" s="32">
        <f t="shared" si="38"/>
        <v>0</v>
      </c>
      <c r="H354" s="32">
        <f t="shared" si="39"/>
        <v>0</v>
      </c>
      <c r="I354" s="32">
        <f>(IF(A354&lt;&gt;"",SUM($G$10:G354),""))</f>
        <v>10001.036114411178</v>
      </c>
    </row>
    <row r="355" spans="1:9" x14ac:dyDescent="0.25">
      <c r="A355" s="29">
        <f t="shared" si="40"/>
        <v>346</v>
      </c>
      <c r="B355" s="30">
        <f t="shared" si="35"/>
        <v>53206</v>
      </c>
      <c r="C355" s="31">
        <f t="shared" si="41"/>
        <v>0</v>
      </c>
      <c r="D355" s="31">
        <f t="shared" si="36"/>
        <v>543.48952298273025</v>
      </c>
      <c r="E355" s="31">
        <v>0</v>
      </c>
      <c r="F355" s="32">
        <f t="shared" si="37"/>
        <v>543.48952298273025</v>
      </c>
      <c r="G355" s="32">
        <f t="shared" si="38"/>
        <v>0</v>
      </c>
      <c r="H355" s="32">
        <f t="shared" si="39"/>
        <v>0</v>
      </c>
      <c r="I355" s="32">
        <f>(IF(A355&lt;&gt;"",SUM($G$10:G355),""))</f>
        <v>10001.036114411178</v>
      </c>
    </row>
    <row r="356" spans="1:9" x14ac:dyDescent="0.25">
      <c r="A356" s="29">
        <f t="shared" si="40"/>
        <v>347</v>
      </c>
      <c r="B356" s="30">
        <f t="shared" si="35"/>
        <v>53236</v>
      </c>
      <c r="C356" s="31">
        <f t="shared" si="41"/>
        <v>0</v>
      </c>
      <c r="D356" s="31">
        <f t="shared" si="36"/>
        <v>543.48952298273025</v>
      </c>
      <c r="E356" s="31">
        <v>0</v>
      </c>
      <c r="F356" s="32">
        <f t="shared" si="37"/>
        <v>543.48952298273025</v>
      </c>
      <c r="G356" s="32">
        <f t="shared" si="38"/>
        <v>0</v>
      </c>
      <c r="H356" s="32">
        <f t="shared" si="39"/>
        <v>0</v>
      </c>
      <c r="I356" s="32">
        <f>(IF(A356&lt;&gt;"",SUM($G$10:G356),""))</f>
        <v>10001.036114411178</v>
      </c>
    </row>
    <row r="357" spans="1:9" x14ac:dyDescent="0.25">
      <c r="A357" s="29">
        <f t="shared" si="40"/>
        <v>348</v>
      </c>
      <c r="B357" s="30">
        <f t="shared" si="35"/>
        <v>53267</v>
      </c>
      <c r="C357" s="31">
        <f t="shared" si="41"/>
        <v>0</v>
      </c>
      <c r="D357" s="31">
        <f t="shared" si="36"/>
        <v>543.48952298273025</v>
      </c>
      <c r="E357" s="31">
        <v>0</v>
      </c>
      <c r="F357" s="32">
        <f t="shared" si="37"/>
        <v>543.48952298273025</v>
      </c>
      <c r="G357" s="32">
        <f t="shared" si="38"/>
        <v>0</v>
      </c>
      <c r="H357" s="32">
        <f t="shared" si="39"/>
        <v>0</v>
      </c>
      <c r="I357" s="32">
        <f>(IF(A357&lt;&gt;"",SUM($G$10:G357),""))</f>
        <v>10001.036114411178</v>
      </c>
    </row>
    <row r="358" spans="1:9" x14ac:dyDescent="0.25">
      <c r="A358" s="29">
        <f t="shared" si="40"/>
        <v>349</v>
      </c>
      <c r="B358" s="30">
        <f t="shared" si="35"/>
        <v>53297</v>
      </c>
      <c r="C358" s="31">
        <f t="shared" si="41"/>
        <v>0</v>
      </c>
      <c r="D358" s="31">
        <f t="shared" si="36"/>
        <v>543.48952298273025</v>
      </c>
      <c r="E358" s="31">
        <v>0</v>
      </c>
      <c r="F358" s="32">
        <f t="shared" si="37"/>
        <v>543.48952298273025</v>
      </c>
      <c r="G358" s="32">
        <f t="shared" si="38"/>
        <v>0</v>
      </c>
      <c r="H358" s="32">
        <f t="shared" si="39"/>
        <v>0</v>
      </c>
      <c r="I358" s="32">
        <f>(IF(A358&lt;&gt;"",SUM($G$10:G358),""))</f>
        <v>10001.036114411178</v>
      </c>
    </row>
    <row r="359" spans="1:9" x14ac:dyDescent="0.25">
      <c r="A359" s="29">
        <f t="shared" si="40"/>
        <v>350</v>
      </c>
      <c r="B359" s="30">
        <f t="shared" si="35"/>
        <v>53328</v>
      </c>
      <c r="C359" s="31">
        <f t="shared" si="41"/>
        <v>0</v>
      </c>
      <c r="D359" s="31">
        <f t="shared" si="36"/>
        <v>543.48952298273025</v>
      </c>
      <c r="E359" s="31">
        <v>0</v>
      </c>
      <c r="F359" s="32">
        <f t="shared" si="37"/>
        <v>543.48952298273025</v>
      </c>
      <c r="G359" s="32">
        <f t="shared" si="38"/>
        <v>0</v>
      </c>
      <c r="H359" s="32">
        <f t="shared" si="39"/>
        <v>0</v>
      </c>
      <c r="I359" s="32">
        <f>(IF(A359&lt;&gt;"",SUM($G$10:G359),""))</f>
        <v>10001.036114411178</v>
      </c>
    </row>
    <row r="360" spans="1:9" x14ac:dyDescent="0.25">
      <c r="A360" s="29">
        <f t="shared" si="40"/>
        <v>351</v>
      </c>
      <c r="B360" s="30">
        <f t="shared" si="35"/>
        <v>53359</v>
      </c>
      <c r="C360" s="31">
        <f t="shared" si="41"/>
        <v>0</v>
      </c>
      <c r="D360" s="31">
        <f t="shared" si="36"/>
        <v>543.48952298273025</v>
      </c>
      <c r="E360" s="31">
        <v>0</v>
      </c>
      <c r="F360" s="32">
        <f t="shared" si="37"/>
        <v>543.48952298273025</v>
      </c>
      <c r="G360" s="32">
        <f t="shared" si="38"/>
        <v>0</v>
      </c>
      <c r="H360" s="32">
        <f t="shared" si="39"/>
        <v>0</v>
      </c>
      <c r="I360" s="32">
        <f>(IF(A360&lt;&gt;"",SUM($G$10:G360),""))</f>
        <v>10001.036114411178</v>
      </c>
    </row>
    <row r="361" spans="1:9" x14ac:dyDescent="0.25">
      <c r="A361" s="29">
        <f t="shared" si="40"/>
        <v>352</v>
      </c>
      <c r="B361" s="30">
        <f t="shared" si="35"/>
        <v>53387</v>
      </c>
      <c r="C361" s="31">
        <f t="shared" si="41"/>
        <v>0</v>
      </c>
      <c r="D361" s="31">
        <f t="shared" si="36"/>
        <v>543.48952298273025</v>
      </c>
      <c r="E361" s="31">
        <v>0</v>
      </c>
      <c r="F361" s="32">
        <f t="shared" si="37"/>
        <v>543.48952298273025</v>
      </c>
      <c r="G361" s="32">
        <f t="shared" si="38"/>
        <v>0</v>
      </c>
      <c r="H361" s="32">
        <f t="shared" si="39"/>
        <v>0</v>
      </c>
      <c r="I361" s="32">
        <f>(IF(A361&lt;&gt;"",SUM($G$10:G361),""))</f>
        <v>10001.036114411178</v>
      </c>
    </row>
    <row r="362" spans="1:9" x14ac:dyDescent="0.25">
      <c r="A362" s="29">
        <f t="shared" si="40"/>
        <v>353</v>
      </c>
      <c r="B362" s="30">
        <f t="shared" si="35"/>
        <v>53418</v>
      </c>
      <c r="C362" s="31">
        <f t="shared" si="41"/>
        <v>0</v>
      </c>
      <c r="D362" s="31">
        <f t="shared" si="36"/>
        <v>543.48952298273025</v>
      </c>
      <c r="E362" s="31">
        <v>0</v>
      </c>
      <c r="F362" s="32">
        <f t="shared" si="37"/>
        <v>543.48952298273025</v>
      </c>
      <c r="G362" s="32">
        <f t="shared" si="38"/>
        <v>0</v>
      </c>
      <c r="H362" s="32">
        <f t="shared" si="39"/>
        <v>0</v>
      </c>
      <c r="I362" s="32">
        <f>(IF(A362&lt;&gt;"",SUM($G$10:G362),""))</f>
        <v>10001.036114411178</v>
      </c>
    </row>
    <row r="363" spans="1:9" x14ac:dyDescent="0.25">
      <c r="A363" s="29">
        <f t="shared" si="40"/>
        <v>354</v>
      </c>
      <c r="B363" s="30">
        <f t="shared" si="35"/>
        <v>53448</v>
      </c>
      <c r="C363" s="31">
        <f t="shared" si="41"/>
        <v>0</v>
      </c>
      <c r="D363" s="31">
        <f t="shared" si="36"/>
        <v>543.48952298273025</v>
      </c>
      <c r="E363" s="31">
        <v>0</v>
      </c>
      <c r="F363" s="32">
        <f t="shared" si="37"/>
        <v>543.48952298273025</v>
      </c>
      <c r="G363" s="32">
        <f t="shared" si="38"/>
        <v>0</v>
      </c>
      <c r="H363" s="32">
        <f t="shared" si="39"/>
        <v>0</v>
      </c>
      <c r="I363" s="32">
        <f>(IF(A363&lt;&gt;"",SUM($G$10:G363),""))</f>
        <v>10001.036114411178</v>
      </c>
    </row>
    <row r="364" spans="1:9" x14ac:dyDescent="0.25">
      <c r="A364" s="29">
        <f t="shared" si="40"/>
        <v>355</v>
      </c>
      <c r="B364" s="30">
        <f t="shared" si="35"/>
        <v>53479</v>
      </c>
      <c r="C364" s="31">
        <f t="shared" si="41"/>
        <v>0</v>
      </c>
      <c r="D364" s="31">
        <f t="shared" si="36"/>
        <v>543.48952298273025</v>
      </c>
      <c r="E364" s="31">
        <v>0</v>
      </c>
      <c r="F364" s="32">
        <f t="shared" si="37"/>
        <v>543.48952298273025</v>
      </c>
      <c r="G364" s="32">
        <f t="shared" si="38"/>
        <v>0</v>
      </c>
      <c r="H364" s="32">
        <f t="shared" si="39"/>
        <v>0</v>
      </c>
      <c r="I364" s="32">
        <f>(IF(A364&lt;&gt;"",SUM($G$10:G364),""))</f>
        <v>10001.036114411178</v>
      </c>
    </row>
    <row r="365" spans="1:9" x14ac:dyDescent="0.25">
      <c r="A365" s="29">
        <f t="shared" si="40"/>
        <v>356</v>
      </c>
      <c r="B365" s="30">
        <f t="shared" si="35"/>
        <v>53509</v>
      </c>
      <c r="C365" s="31">
        <f t="shared" si="41"/>
        <v>0</v>
      </c>
      <c r="D365" s="31">
        <f t="shared" si="36"/>
        <v>543.48952298273025</v>
      </c>
      <c r="E365" s="31">
        <v>0</v>
      </c>
      <c r="F365" s="32">
        <f t="shared" si="37"/>
        <v>543.48952298273025</v>
      </c>
      <c r="G365" s="32">
        <f t="shared" si="38"/>
        <v>0</v>
      </c>
      <c r="H365" s="32">
        <f t="shared" si="39"/>
        <v>0</v>
      </c>
      <c r="I365" s="32">
        <f>(IF(A365&lt;&gt;"",SUM($G$10:G365),""))</f>
        <v>10001.036114411178</v>
      </c>
    </row>
    <row r="366" spans="1:9" x14ac:dyDescent="0.25">
      <c r="A366" s="29">
        <f t="shared" si="40"/>
        <v>357</v>
      </c>
      <c r="B366" s="30">
        <f t="shared" si="35"/>
        <v>53540</v>
      </c>
      <c r="C366" s="31">
        <f t="shared" si="41"/>
        <v>0</v>
      </c>
      <c r="D366" s="31">
        <f t="shared" si="36"/>
        <v>543.48952298273025</v>
      </c>
      <c r="E366" s="31">
        <v>0</v>
      </c>
      <c r="F366" s="32">
        <f t="shared" si="37"/>
        <v>543.48952298273025</v>
      </c>
      <c r="G366" s="32">
        <f t="shared" si="38"/>
        <v>0</v>
      </c>
      <c r="H366" s="32">
        <f t="shared" si="39"/>
        <v>0</v>
      </c>
      <c r="I366" s="32">
        <f>(IF(A366&lt;&gt;"",SUM($G$10:G366),""))</f>
        <v>10001.036114411178</v>
      </c>
    </row>
    <row r="367" spans="1:9" x14ac:dyDescent="0.25">
      <c r="A367" s="29">
        <f t="shared" si="40"/>
        <v>358</v>
      </c>
      <c r="B367" s="30">
        <f t="shared" si="35"/>
        <v>53571</v>
      </c>
      <c r="C367" s="31">
        <f t="shared" si="41"/>
        <v>0</v>
      </c>
      <c r="D367" s="31">
        <f t="shared" si="36"/>
        <v>543.48952298273025</v>
      </c>
      <c r="E367" s="31">
        <v>0</v>
      </c>
      <c r="F367" s="32">
        <f t="shared" si="37"/>
        <v>543.48952298273025</v>
      </c>
      <c r="G367" s="32">
        <f t="shared" si="38"/>
        <v>0</v>
      </c>
      <c r="H367" s="32">
        <f t="shared" si="39"/>
        <v>0</v>
      </c>
      <c r="I367" s="32">
        <f>(IF(A367&lt;&gt;"",SUM($G$10:G367),""))</f>
        <v>10001.036114411178</v>
      </c>
    </row>
    <row r="368" spans="1:9" x14ac:dyDescent="0.25">
      <c r="A368" s="29">
        <f t="shared" si="40"/>
        <v>359</v>
      </c>
      <c r="B368" s="30">
        <f t="shared" si="35"/>
        <v>53601</v>
      </c>
      <c r="C368" s="31">
        <f t="shared" si="41"/>
        <v>0</v>
      </c>
      <c r="D368" s="31">
        <f t="shared" si="36"/>
        <v>543.48952298273025</v>
      </c>
      <c r="E368" s="31">
        <v>0</v>
      </c>
      <c r="F368" s="32">
        <f t="shared" si="37"/>
        <v>543.48952298273025</v>
      </c>
      <c r="G368" s="32">
        <f t="shared" si="38"/>
        <v>0</v>
      </c>
      <c r="H368" s="32">
        <f t="shared" si="39"/>
        <v>0</v>
      </c>
      <c r="I368" s="32">
        <f>(IF(A368&lt;&gt;"",SUM($G$10:G368),""))</f>
        <v>10001.036114411178</v>
      </c>
    </row>
    <row r="369" spans="1:9" x14ac:dyDescent="0.25">
      <c r="A369" s="29">
        <f t="shared" si="40"/>
        <v>360</v>
      </c>
      <c r="B369" s="30">
        <f t="shared" si="35"/>
        <v>53632</v>
      </c>
      <c r="C369" s="31">
        <f t="shared" si="41"/>
        <v>0</v>
      </c>
      <c r="D369" s="31">
        <f t="shared" si="36"/>
        <v>543.48952298273025</v>
      </c>
      <c r="E369" s="31">
        <v>0</v>
      </c>
      <c r="F369" s="32">
        <f t="shared" si="37"/>
        <v>543.48952298273025</v>
      </c>
      <c r="G369" s="32">
        <f t="shared" si="38"/>
        <v>0</v>
      </c>
      <c r="H369" s="32">
        <f t="shared" si="39"/>
        <v>0</v>
      </c>
      <c r="I369" s="32">
        <f>(IF(A369&lt;&gt;"",SUM($G$10:G369),""))</f>
        <v>10001.036114411178</v>
      </c>
    </row>
    <row r="370" spans="1:9" x14ac:dyDescent="0.25">
      <c r="A370" s="29">
        <f t="shared" si="40"/>
        <v>361</v>
      </c>
      <c r="B370" s="30">
        <f t="shared" si="35"/>
        <v>53662</v>
      </c>
      <c r="C370" s="31">
        <f t="shared" si="41"/>
        <v>0</v>
      </c>
      <c r="D370" s="31">
        <f t="shared" si="36"/>
        <v>543.48952298273025</v>
      </c>
      <c r="E370" s="31">
        <v>0</v>
      </c>
      <c r="F370" s="32">
        <f t="shared" si="37"/>
        <v>543.48952298273025</v>
      </c>
      <c r="G370" s="32">
        <f t="shared" si="38"/>
        <v>0</v>
      </c>
      <c r="H370" s="32">
        <f t="shared" si="39"/>
        <v>0</v>
      </c>
      <c r="I370" s="32">
        <f>(IF(A370&lt;&gt;"",SUM($G$10:G370),""))</f>
        <v>10001.036114411178</v>
      </c>
    </row>
    <row r="371" spans="1:9" x14ac:dyDescent="0.25">
      <c r="A371" s="29">
        <f t="shared" si="40"/>
        <v>362</v>
      </c>
      <c r="B371" s="30">
        <f t="shared" si="35"/>
        <v>53693</v>
      </c>
      <c r="C371" s="31">
        <f t="shared" si="41"/>
        <v>0</v>
      </c>
      <c r="D371" s="31">
        <f t="shared" si="36"/>
        <v>543.48952298273025</v>
      </c>
      <c r="E371" s="31">
        <v>0</v>
      </c>
      <c r="F371" s="32">
        <f t="shared" si="37"/>
        <v>543.48952298273025</v>
      </c>
      <c r="G371" s="32">
        <f t="shared" si="38"/>
        <v>0</v>
      </c>
      <c r="H371" s="32">
        <f t="shared" si="39"/>
        <v>0</v>
      </c>
      <c r="I371" s="32">
        <f>(IF(A371&lt;&gt;"",SUM($G$10:G371),""))</f>
        <v>10001.036114411178</v>
      </c>
    </row>
  </sheetData>
  <mergeCells count="1">
    <mergeCell ref="A1:I1"/>
  </mergeCells>
  <conditionalFormatting sqref="A10:I371">
    <cfRule type="expression" dxfId="1" priority="1">
      <formula>$A10&gt;(LoanPeriod*PaymentsPerYear)</formula>
    </cfRule>
  </conditionalFormatting>
  <pageMargins left="0.3" right="0.3" top="0.55000000000000004" bottom="0.55000000000000004" header="0.3" footer="0.3"/>
  <pageSetup scale="81" fitToHeight="0" orientation="portrait" r:id="rId1"/>
  <headerFooter>
    <oddFooter>&amp;C&amp;K00-049© 2016 www.makingyourmoneymatter.com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G368"/>
  <sheetViews>
    <sheetView workbookViewId="0">
      <selection activeCell="C20" sqref="C20"/>
    </sheetView>
  </sheetViews>
  <sheetFormatPr defaultRowHeight="15" x14ac:dyDescent="0.25"/>
  <cols>
    <col min="1" max="1" width="10" style="3" customWidth="1"/>
    <col min="2" max="2" width="14.140625" customWidth="1"/>
    <col min="3" max="3" width="14.140625" style="5" customWidth="1"/>
    <col min="4" max="4" width="16.5703125" style="5" customWidth="1"/>
    <col min="5" max="6" width="14.140625" style="5" customWidth="1"/>
    <col min="7" max="7" width="10.140625" bestFit="1" customWidth="1"/>
  </cols>
  <sheetData>
    <row r="1" spans="1:7" ht="23.25" x14ac:dyDescent="0.25">
      <c r="A1" s="61" t="s">
        <v>35</v>
      </c>
      <c r="B1" s="61"/>
      <c r="C1" s="61"/>
      <c r="D1" s="61"/>
      <c r="E1" s="61"/>
      <c r="F1" s="61"/>
    </row>
    <row r="3" spans="1:7" x14ac:dyDescent="0.25">
      <c r="B3" s="16" t="s">
        <v>31</v>
      </c>
      <c r="C3" s="17"/>
      <c r="D3" s="34">
        <f>Summary!B4</f>
        <v>500</v>
      </c>
      <c r="F3"/>
    </row>
    <row r="4" spans="1:7" x14ac:dyDescent="0.25">
      <c r="B4" s="19" t="s">
        <v>38</v>
      </c>
      <c r="C4" s="20"/>
      <c r="D4" s="35">
        <f>Summary!B16</f>
        <v>7.0000000000000007E-2</v>
      </c>
      <c r="F4"/>
    </row>
    <row r="5" spans="1:7" x14ac:dyDescent="0.25">
      <c r="B5" s="19" t="s">
        <v>33</v>
      </c>
      <c r="C5" s="20"/>
      <c r="D5" s="36">
        <v>43</v>
      </c>
      <c r="F5"/>
    </row>
    <row r="6" spans="1:7" x14ac:dyDescent="0.25">
      <c r="B6" s="22" t="s">
        <v>34</v>
      </c>
      <c r="C6" s="23"/>
      <c r="D6" s="38">
        <f>Summary!B10</f>
        <v>42705</v>
      </c>
      <c r="F6"/>
    </row>
    <row r="8" spans="1:7" s="28" customFormat="1" ht="30" x14ac:dyDescent="0.25">
      <c r="A8" s="25" t="s">
        <v>21</v>
      </c>
      <c r="B8" s="25" t="s">
        <v>22</v>
      </c>
      <c r="C8" s="26" t="s">
        <v>23</v>
      </c>
      <c r="D8" s="26" t="s">
        <v>36</v>
      </c>
      <c r="E8" s="27" t="s">
        <v>37</v>
      </c>
      <c r="F8" s="26" t="s">
        <v>28</v>
      </c>
    </row>
    <row r="9" spans="1:7" x14ac:dyDescent="0.25">
      <c r="A9" s="29">
        <v>1</v>
      </c>
      <c r="B9" s="30">
        <f>LoanStartDate</f>
        <v>42705</v>
      </c>
      <c r="C9" s="5">
        <v>0</v>
      </c>
      <c r="D9" s="31">
        <f t="shared" ref="D9:D72" si="0">LoanAmount</f>
        <v>500</v>
      </c>
      <c r="E9" s="32">
        <f t="shared" ref="E9:E72" si="1">(C9+D9)*(InterestRate/12)</f>
        <v>2.916666666666667</v>
      </c>
      <c r="F9" s="32">
        <f>SUM(C9:E9)</f>
        <v>502.91666666666669</v>
      </c>
      <c r="G9" s="33"/>
    </row>
    <row r="10" spans="1:7" x14ac:dyDescent="0.25">
      <c r="A10" s="29">
        <f>A9+1</f>
        <v>2</v>
      </c>
      <c r="B10" s="30">
        <f>EDATE(B9,1)</f>
        <v>42736</v>
      </c>
      <c r="C10" s="31">
        <f>F9</f>
        <v>502.91666666666669</v>
      </c>
      <c r="D10" s="31">
        <f t="shared" si="0"/>
        <v>500</v>
      </c>
      <c r="E10" s="32">
        <f t="shared" si="1"/>
        <v>5.850347222222223</v>
      </c>
      <c r="F10" s="32">
        <f>SUM(C10:E10)</f>
        <v>1008.767013888889</v>
      </c>
    </row>
    <row r="11" spans="1:7" x14ac:dyDescent="0.25">
      <c r="A11" s="29">
        <f t="shared" ref="A11:A74" si="2">A10+1</f>
        <v>3</v>
      </c>
      <c r="B11" s="30">
        <f t="shared" ref="B11:B74" si="3">EDATE(B10,1)</f>
        <v>42767</v>
      </c>
      <c r="C11" s="31">
        <f>F10</f>
        <v>1008.767013888889</v>
      </c>
      <c r="D11" s="31">
        <f t="shared" si="0"/>
        <v>500</v>
      </c>
      <c r="E11" s="32">
        <f t="shared" si="1"/>
        <v>8.8011409143518513</v>
      </c>
      <c r="F11" s="32">
        <f>SUM(C11:E11)</f>
        <v>1517.5681548032408</v>
      </c>
    </row>
    <row r="12" spans="1:7" x14ac:dyDescent="0.25">
      <c r="A12" s="29">
        <f t="shared" si="2"/>
        <v>4</v>
      </c>
      <c r="B12" s="30">
        <f t="shared" si="3"/>
        <v>42795</v>
      </c>
      <c r="C12" s="31">
        <f t="shared" ref="C12:C75" si="4">F11</f>
        <v>1517.5681548032408</v>
      </c>
      <c r="D12" s="31">
        <f t="shared" si="0"/>
        <v>500</v>
      </c>
      <c r="E12" s="32">
        <f t="shared" si="1"/>
        <v>11.769147569685572</v>
      </c>
      <c r="F12" s="32">
        <f t="shared" ref="F12:F75" si="5">SUM(C12:E12)</f>
        <v>2029.3373023729264</v>
      </c>
    </row>
    <row r="13" spans="1:7" x14ac:dyDescent="0.25">
      <c r="A13" s="29">
        <f t="shared" si="2"/>
        <v>5</v>
      </c>
      <c r="B13" s="30">
        <f t="shared" si="3"/>
        <v>42826</v>
      </c>
      <c r="C13" s="31">
        <f t="shared" si="4"/>
        <v>2029.3373023729264</v>
      </c>
      <c r="D13" s="31">
        <f t="shared" si="0"/>
        <v>500</v>
      </c>
      <c r="E13" s="32">
        <f t="shared" si="1"/>
        <v>14.754467597175404</v>
      </c>
      <c r="F13" s="32">
        <f t="shared" si="5"/>
        <v>2544.0917699701017</v>
      </c>
    </row>
    <row r="14" spans="1:7" x14ac:dyDescent="0.25">
      <c r="A14" s="29">
        <f t="shared" si="2"/>
        <v>6</v>
      </c>
      <c r="B14" s="30">
        <f t="shared" si="3"/>
        <v>42856</v>
      </c>
      <c r="C14" s="31">
        <f t="shared" si="4"/>
        <v>2544.0917699701017</v>
      </c>
      <c r="D14" s="31">
        <f t="shared" si="0"/>
        <v>500</v>
      </c>
      <c r="E14" s="32">
        <f t="shared" si="1"/>
        <v>17.757201991492259</v>
      </c>
      <c r="F14" s="32">
        <f t="shared" si="5"/>
        <v>3061.8489719615941</v>
      </c>
    </row>
    <row r="15" spans="1:7" x14ac:dyDescent="0.25">
      <c r="A15" s="29">
        <f t="shared" si="2"/>
        <v>7</v>
      </c>
      <c r="B15" s="30">
        <f t="shared" si="3"/>
        <v>42887</v>
      </c>
      <c r="C15" s="31">
        <f t="shared" si="4"/>
        <v>3061.8489719615941</v>
      </c>
      <c r="D15" s="31">
        <f t="shared" si="0"/>
        <v>500</v>
      </c>
      <c r="E15" s="32">
        <f t="shared" si="1"/>
        <v>20.777452336442632</v>
      </c>
      <c r="F15" s="32">
        <f t="shared" si="5"/>
        <v>3582.6264242980369</v>
      </c>
    </row>
    <row r="16" spans="1:7" x14ac:dyDescent="0.25">
      <c r="A16" s="29">
        <f t="shared" si="2"/>
        <v>8</v>
      </c>
      <c r="B16" s="30">
        <f t="shared" si="3"/>
        <v>42917</v>
      </c>
      <c r="C16" s="31">
        <f t="shared" si="4"/>
        <v>3582.6264242980369</v>
      </c>
      <c r="D16" s="31">
        <f t="shared" si="0"/>
        <v>500</v>
      </c>
      <c r="E16" s="32">
        <f t="shared" si="1"/>
        <v>23.815320808405218</v>
      </c>
      <c r="F16" s="32">
        <f t="shared" si="5"/>
        <v>4106.4417451064419</v>
      </c>
    </row>
    <row r="17" spans="1:6" x14ac:dyDescent="0.25">
      <c r="A17" s="29">
        <f t="shared" si="2"/>
        <v>9</v>
      </c>
      <c r="B17" s="30">
        <f t="shared" si="3"/>
        <v>42948</v>
      </c>
      <c r="C17" s="31">
        <f t="shared" si="4"/>
        <v>4106.4417451064419</v>
      </c>
      <c r="D17" s="31">
        <f t="shared" si="0"/>
        <v>500</v>
      </c>
      <c r="E17" s="32">
        <f t="shared" si="1"/>
        <v>26.870910179787579</v>
      </c>
      <c r="F17" s="32">
        <f t="shared" si="5"/>
        <v>4633.3126552862295</v>
      </c>
    </row>
    <row r="18" spans="1:6" x14ac:dyDescent="0.25">
      <c r="A18" s="29">
        <f t="shared" si="2"/>
        <v>10</v>
      </c>
      <c r="B18" s="30">
        <f t="shared" si="3"/>
        <v>42979</v>
      </c>
      <c r="C18" s="31">
        <f t="shared" si="4"/>
        <v>4633.3126552862295</v>
      </c>
      <c r="D18" s="31">
        <f t="shared" si="0"/>
        <v>500</v>
      </c>
      <c r="E18" s="32">
        <f t="shared" si="1"/>
        <v>29.944323822503009</v>
      </c>
      <c r="F18" s="32">
        <f t="shared" si="5"/>
        <v>5163.2569791087326</v>
      </c>
    </row>
    <row r="19" spans="1:6" x14ac:dyDescent="0.25">
      <c r="A19" s="29">
        <f t="shared" si="2"/>
        <v>11</v>
      </c>
      <c r="B19" s="30">
        <f t="shared" si="3"/>
        <v>43009</v>
      </c>
      <c r="C19" s="31">
        <f t="shared" si="4"/>
        <v>5163.2569791087326</v>
      </c>
      <c r="D19" s="31">
        <f t="shared" si="0"/>
        <v>500</v>
      </c>
      <c r="E19" s="32">
        <f t="shared" si="1"/>
        <v>33.035665711467608</v>
      </c>
      <c r="F19" s="32">
        <f t="shared" si="5"/>
        <v>5696.2926448202006</v>
      </c>
    </row>
    <row r="20" spans="1:6" x14ac:dyDescent="0.25">
      <c r="A20" s="29">
        <f t="shared" si="2"/>
        <v>12</v>
      </c>
      <c r="B20" s="30">
        <f t="shared" si="3"/>
        <v>43040</v>
      </c>
      <c r="C20" s="31">
        <f t="shared" si="4"/>
        <v>5696.2926448202006</v>
      </c>
      <c r="D20" s="31">
        <f t="shared" si="0"/>
        <v>500</v>
      </c>
      <c r="E20" s="32">
        <f t="shared" si="1"/>
        <v>36.145040428117838</v>
      </c>
      <c r="F20" s="32">
        <f t="shared" si="5"/>
        <v>6232.4376852483183</v>
      </c>
    </row>
    <row r="21" spans="1:6" x14ac:dyDescent="0.25">
      <c r="A21" s="29">
        <f t="shared" si="2"/>
        <v>13</v>
      </c>
      <c r="B21" s="30">
        <f t="shared" si="3"/>
        <v>43070</v>
      </c>
      <c r="C21" s="31">
        <f t="shared" si="4"/>
        <v>6232.4376852483183</v>
      </c>
      <c r="D21" s="31">
        <f t="shared" si="0"/>
        <v>500</v>
      </c>
      <c r="E21" s="32">
        <f t="shared" si="1"/>
        <v>39.272553163948523</v>
      </c>
      <c r="F21" s="32">
        <f t="shared" si="5"/>
        <v>6771.7102384122672</v>
      </c>
    </row>
    <row r="22" spans="1:6" x14ac:dyDescent="0.25">
      <c r="A22" s="29">
        <f t="shared" si="2"/>
        <v>14</v>
      </c>
      <c r="B22" s="30">
        <f t="shared" si="3"/>
        <v>43101</v>
      </c>
      <c r="C22" s="31">
        <f t="shared" si="4"/>
        <v>6771.7102384122672</v>
      </c>
      <c r="D22" s="31">
        <f t="shared" si="0"/>
        <v>500</v>
      </c>
      <c r="E22" s="32">
        <f t="shared" si="1"/>
        <v>42.418309724071563</v>
      </c>
      <c r="F22" s="32">
        <f t="shared" si="5"/>
        <v>7314.1285481363384</v>
      </c>
    </row>
    <row r="23" spans="1:6" x14ac:dyDescent="0.25">
      <c r="A23" s="29">
        <f t="shared" si="2"/>
        <v>15</v>
      </c>
      <c r="B23" s="30">
        <f t="shared" si="3"/>
        <v>43132</v>
      </c>
      <c r="C23" s="31">
        <f t="shared" si="4"/>
        <v>7314.1285481363384</v>
      </c>
      <c r="D23" s="31">
        <f t="shared" si="0"/>
        <v>500</v>
      </c>
      <c r="E23" s="32">
        <f t="shared" si="1"/>
        <v>45.582416530795307</v>
      </c>
      <c r="F23" s="32">
        <f t="shared" si="5"/>
        <v>7859.7109646671333</v>
      </c>
    </row>
    <row r="24" spans="1:6" x14ac:dyDescent="0.25">
      <c r="A24" s="29">
        <f t="shared" si="2"/>
        <v>16</v>
      </c>
      <c r="B24" s="30">
        <f t="shared" si="3"/>
        <v>43160</v>
      </c>
      <c r="C24" s="31">
        <f t="shared" si="4"/>
        <v>7859.7109646671333</v>
      </c>
      <c r="D24" s="31">
        <f t="shared" si="0"/>
        <v>500</v>
      </c>
      <c r="E24" s="32">
        <f t="shared" si="1"/>
        <v>48.764980627224951</v>
      </c>
      <c r="F24" s="32">
        <f t="shared" si="5"/>
        <v>8408.4759452943599</v>
      </c>
    </row>
    <row r="25" spans="1:6" x14ac:dyDescent="0.25">
      <c r="A25" s="29">
        <f t="shared" si="2"/>
        <v>17</v>
      </c>
      <c r="B25" s="30">
        <f t="shared" si="3"/>
        <v>43191</v>
      </c>
      <c r="C25" s="31">
        <f t="shared" si="4"/>
        <v>8408.4759452943599</v>
      </c>
      <c r="D25" s="31">
        <f t="shared" si="0"/>
        <v>500</v>
      </c>
      <c r="E25" s="32">
        <f t="shared" si="1"/>
        <v>51.966109680883768</v>
      </c>
      <c r="F25" s="32">
        <f t="shared" si="5"/>
        <v>8960.4420549752431</v>
      </c>
    </row>
    <row r="26" spans="1:6" x14ac:dyDescent="0.25">
      <c r="A26" s="29">
        <f t="shared" si="2"/>
        <v>18</v>
      </c>
      <c r="B26" s="30">
        <f t="shared" si="3"/>
        <v>43221</v>
      </c>
      <c r="C26" s="31">
        <f t="shared" si="4"/>
        <v>8960.4420549752431</v>
      </c>
      <c r="D26" s="31">
        <f t="shared" si="0"/>
        <v>500</v>
      </c>
      <c r="E26" s="32">
        <f t="shared" si="1"/>
        <v>55.185911987355588</v>
      </c>
      <c r="F26" s="32">
        <f t="shared" si="5"/>
        <v>9515.6279669625983</v>
      </c>
    </row>
    <row r="27" spans="1:6" x14ac:dyDescent="0.25">
      <c r="A27" s="29">
        <f t="shared" si="2"/>
        <v>19</v>
      </c>
      <c r="B27" s="30">
        <f t="shared" si="3"/>
        <v>43252</v>
      </c>
      <c r="C27" s="31">
        <f t="shared" si="4"/>
        <v>9515.6279669625983</v>
      </c>
      <c r="D27" s="31">
        <f t="shared" si="0"/>
        <v>500</v>
      </c>
      <c r="E27" s="32">
        <f t="shared" si="1"/>
        <v>58.424496473948494</v>
      </c>
      <c r="F27" s="32">
        <f t="shared" si="5"/>
        <v>10074.052463436547</v>
      </c>
    </row>
    <row r="28" spans="1:6" x14ac:dyDescent="0.25">
      <c r="A28" s="29">
        <f t="shared" si="2"/>
        <v>20</v>
      </c>
      <c r="B28" s="30">
        <f t="shared" si="3"/>
        <v>43282</v>
      </c>
      <c r="C28" s="31">
        <f t="shared" si="4"/>
        <v>10074.052463436547</v>
      </c>
      <c r="D28" s="31">
        <f t="shared" si="0"/>
        <v>500</v>
      </c>
      <c r="E28" s="32">
        <f t="shared" si="1"/>
        <v>61.681972703379856</v>
      </c>
      <c r="F28" s="32">
        <f t="shared" si="5"/>
        <v>10635.734436139926</v>
      </c>
    </row>
    <row r="29" spans="1:6" x14ac:dyDescent="0.25">
      <c r="A29" s="29">
        <f t="shared" si="2"/>
        <v>21</v>
      </c>
      <c r="B29" s="30">
        <f t="shared" si="3"/>
        <v>43313</v>
      </c>
      <c r="C29" s="31">
        <f t="shared" si="4"/>
        <v>10635.734436139926</v>
      </c>
      <c r="D29" s="31">
        <f t="shared" si="0"/>
        <v>500</v>
      </c>
      <c r="E29" s="32">
        <f t="shared" si="1"/>
        <v>64.958450877482903</v>
      </c>
      <c r="F29" s="32">
        <f t="shared" si="5"/>
        <v>11200.692887017409</v>
      </c>
    </row>
    <row r="30" spans="1:6" x14ac:dyDescent="0.25">
      <c r="A30" s="29">
        <f t="shared" si="2"/>
        <v>22</v>
      </c>
      <c r="B30" s="30">
        <f t="shared" si="3"/>
        <v>43344</v>
      </c>
      <c r="C30" s="31">
        <f t="shared" si="4"/>
        <v>11200.692887017409</v>
      </c>
      <c r="D30" s="31">
        <f t="shared" si="0"/>
        <v>500</v>
      </c>
      <c r="E30" s="32">
        <f t="shared" si="1"/>
        <v>68.254041840934889</v>
      </c>
      <c r="F30" s="32">
        <f t="shared" si="5"/>
        <v>11768.946928858344</v>
      </c>
    </row>
    <row r="31" spans="1:6" x14ac:dyDescent="0.25">
      <c r="A31" s="29">
        <f t="shared" si="2"/>
        <v>23</v>
      </c>
      <c r="B31" s="30">
        <f t="shared" si="3"/>
        <v>43374</v>
      </c>
      <c r="C31" s="31">
        <f t="shared" si="4"/>
        <v>11768.946928858344</v>
      </c>
      <c r="D31" s="31">
        <f t="shared" si="0"/>
        <v>500</v>
      </c>
      <c r="E31" s="32">
        <f t="shared" si="1"/>
        <v>71.568857085007011</v>
      </c>
      <c r="F31" s="32">
        <f t="shared" si="5"/>
        <v>12340.515785943351</v>
      </c>
    </row>
    <row r="32" spans="1:6" x14ac:dyDescent="0.25">
      <c r="A32" s="29">
        <f t="shared" si="2"/>
        <v>24</v>
      </c>
      <c r="B32" s="30">
        <f t="shared" si="3"/>
        <v>43405</v>
      </c>
      <c r="C32" s="31">
        <f t="shared" si="4"/>
        <v>12340.515785943351</v>
      </c>
      <c r="D32" s="31">
        <f t="shared" si="0"/>
        <v>500</v>
      </c>
      <c r="E32" s="32">
        <f t="shared" si="1"/>
        <v>74.903008751336216</v>
      </c>
      <c r="F32" s="32">
        <f t="shared" si="5"/>
        <v>12915.418794694688</v>
      </c>
    </row>
    <row r="33" spans="1:6" x14ac:dyDescent="0.25">
      <c r="A33" s="29">
        <f t="shared" si="2"/>
        <v>25</v>
      </c>
      <c r="B33" s="30">
        <f t="shared" si="3"/>
        <v>43435</v>
      </c>
      <c r="C33" s="31">
        <f t="shared" si="4"/>
        <v>12915.418794694688</v>
      </c>
      <c r="D33" s="31">
        <f t="shared" si="0"/>
        <v>500</v>
      </c>
      <c r="E33" s="32">
        <f t="shared" si="1"/>
        <v>78.256609635719016</v>
      </c>
      <c r="F33" s="32">
        <f t="shared" si="5"/>
        <v>13493.675404330406</v>
      </c>
    </row>
    <row r="34" spans="1:6" x14ac:dyDescent="0.25">
      <c r="A34" s="29">
        <f t="shared" si="2"/>
        <v>26</v>
      </c>
      <c r="B34" s="30">
        <f t="shared" si="3"/>
        <v>43466</v>
      </c>
      <c r="C34" s="31">
        <f t="shared" si="4"/>
        <v>13493.675404330406</v>
      </c>
      <c r="D34" s="31">
        <f t="shared" si="0"/>
        <v>500</v>
      </c>
      <c r="E34" s="32">
        <f t="shared" si="1"/>
        <v>81.62977319192737</v>
      </c>
      <c r="F34" s="32">
        <f t="shared" si="5"/>
        <v>14075.305177522334</v>
      </c>
    </row>
    <row r="35" spans="1:6" x14ac:dyDescent="0.25">
      <c r="A35" s="29">
        <f t="shared" si="2"/>
        <v>27</v>
      </c>
      <c r="B35" s="30">
        <f t="shared" si="3"/>
        <v>43497</v>
      </c>
      <c r="C35" s="31">
        <f t="shared" si="4"/>
        <v>14075.305177522334</v>
      </c>
      <c r="D35" s="31">
        <f t="shared" si="0"/>
        <v>500</v>
      </c>
      <c r="E35" s="32">
        <f t="shared" si="1"/>
        <v>85.022613535546952</v>
      </c>
      <c r="F35" s="32">
        <f t="shared" si="5"/>
        <v>14660.32779105788</v>
      </c>
    </row>
    <row r="36" spans="1:6" x14ac:dyDescent="0.25">
      <c r="A36" s="29">
        <f t="shared" si="2"/>
        <v>28</v>
      </c>
      <c r="B36" s="30">
        <f t="shared" si="3"/>
        <v>43525</v>
      </c>
      <c r="C36" s="31">
        <f t="shared" si="4"/>
        <v>14660.32779105788</v>
      </c>
      <c r="D36" s="31">
        <f t="shared" si="0"/>
        <v>500</v>
      </c>
      <c r="E36" s="32">
        <f t="shared" si="1"/>
        <v>88.43524544783763</v>
      </c>
      <c r="F36" s="32">
        <f t="shared" si="5"/>
        <v>15248.763036505718</v>
      </c>
    </row>
    <row r="37" spans="1:6" x14ac:dyDescent="0.25">
      <c r="A37" s="29">
        <f t="shared" si="2"/>
        <v>29</v>
      </c>
      <c r="B37" s="30">
        <f t="shared" si="3"/>
        <v>43556</v>
      </c>
      <c r="C37" s="31">
        <f t="shared" si="4"/>
        <v>15248.763036505718</v>
      </c>
      <c r="D37" s="31">
        <f t="shared" si="0"/>
        <v>500</v>
      </c>
      <c r="E37" s="32">
        <f t="shared" si="1"/>
        <v>91.867784379616694</v>
      </c>
      <c r="F37" s="32">
        <f t="shared" si="5"/>
        <v>15840.630820885333</v>
      </c>
    </row>
    <row r="38" spans="1:6" x14ac:dyDescent="0.25">
      <c r="A38" s="29">
        <f t="shared" si="2"/>
        <v>30</v>
      </c>
      <c r="B38" s="30">
        <f t="shared" si="3"/>
        <v>43586</v>
      </c>
      <c r="C38" s="31">
        <f t="shared" si="4"/>
        <v>15840.630820885333</v>
      </c>
      <c r="D38" s="31">
        <f t="shared" si="0"/>
        <v>500</v>
      </c>
      <c r="E38" s="32">
        <f t="shared" si="1"/>
        <v>95.320346455164454</v>
      </c>
      <c r="F38" s="32">
        <f t="shared" si="5"/>
        <v>16435.9511673405</v>
      </c>
    </row>
    <row r="39" spans="1:6" x14ac:dyDescent="0.25">
      <c r="A39" s="29">
        <f t="shared" si="2"/>
        <v>31</v>
      </c>
      <c r="B39" s="30">
        <f t="shared" si="3"/>
        <v>43617</v>
      </c>
      <c r="C39" s="31">
        <f t="shared" si="4"/>
        <v>16435.9511673405</v>
      </c>
      <c r="D39" s="31">
        <f t="shared" si="0"/>
        <v>500</v>
      </c>
      <c r="E39" s="32">
        <f t="shared" si="1"/>
        <v>98.793048476152919</v>
      </c>
      <c r="F39" s="32">
        <f t="shared" si="5"/>
        <v>17034.744215816652</v>
      </c>
    </row>
    <row r="40" spans="1:6" x14ac:dyDescent="0.25">
      <c r="A40" s="29">
        <f t="shared" si="2"/>
        <v>32</v>
      </c>
      <c r="B40" s="30">
        <f t="shared" si="3"/>
        <v>43647</v>
      </c>
      <c r="C40" s="31">
        <f t="shared" si="4"/>
        <v>17034.744215816652</v>
      </c>
      <c r="D40" s="31">
        <f t="shared" si="0"/>
        <v>500</v>
      </c>
      <c r="E40" s="32">
        <f t="shared" si="1"/>
        <v>102.28600792559715</v>
      </c>
      <c r="F40" s="32">
        <f t="shared" si="5"/>
        <v>17637.030223742251</v>
      </c>
    </row>
    <row r="41" spans="1:6" x14ac:dyDescent="0.25">
      <c r="A41" s="29">
        <f t="shared" si="2"/>
        <v>33</v>
      </c>
      <c r="B41" s="30">
        <f t="shared" si="3"/>
        <v>43678</v>
      </c>
      <c r="C41" s="31">
        <f t="shared" si="4"/>
        <v>17637.030223742251</v>
      </c>
      <c r="D41" s="31">
        <f t="shared" si="0"/>
        <v>500</v>
      </c>
      <c r="E41" s="32">
        <f t="shared" si="1"/>
        <v>105.7993429718298</v>
      </c>
      <c r="F41" s="32">
        <f t="shared" si="5"/>
        <v>18242.829566714081</v>
      </c>
    </row>
    <row r="42" spans="1:6" x14ac:dyDescent="0.25">
      <c r="A42" s="29">
        <f t="shared" si="2"/>
        <v>34</v>
      </c>
      <c r="B42" s="30">
        <f t="shared" si="3"/>
        <v>43709</v>
      </c>
      <c r="C42" s="31">
        <f t="shared" si="4"/>
        <v>18242.829566714081</v>
      </c>
      <c r="D42" s="31">
        <f t="shared" si="0"/>
        <v>500</v>
      </c>
      <c r="E42" s="32">
        <f t="shared" si="1"/>
        <v>109.33317247249882</v>
      </c>
      <c r="F42" s="32">
        <f t="shared" si="5"/>
        <v>18852.16273918658</v>
      </c>
    </row>
    <row r="43" spans="1:6" x14ac:dyDescent="0.25">
      <c r="A43" s="29">
        <f t="shared" si="2"/>
        <v>35</v>
      </c>
      <c r="B43" s="30">
        <f t="shared" si="3"/>
        <v>43739</v>
      </c>
      <c r="C43" s="31">
        <f t="shared" si="4"/>
        <v>18852.16273918658</v>
      </c>
      <c r="D43" s="31">
        <f t="shared" si="0"/>
        <v>500</v>
      </c>
      <c r="E43" s="32">
        <f t="shared" si="1"/>
        <v>112.88761597858839</v>
      </c>
      <c r="F43" s="32">
        <f t="shared" si="5"/>
        <v>19465.050355165167</v>
      </c>
    </row>
    <row r="44" spans="1:6" x14ac:dyDescent="0.25">
      <c r="A44" s="29">
        <f t="shared" si="2"/>
        <v>36</v>
      </c>
      <c r="B44" s="30">
        <f t="shared" si="3"/>
        <v>43770</v>
      </c>
      <c r="C44" s="31">
        <f t="shared" si="4"/>
        <v>19465.050355165167</v>
      </c>
      <c r="D44" s="31">
        <f t="shared" si="0"/>
        <v>500</v>
      </c>
      <c r="E44" s="32">
        <f t="shared" si="1"/>
        <v>116.46279373846347</v>
      </c>
      <c r="F44" s="32">
        <f t="shared" si="5"/>
        <v>20081.513148903632</v>
      </c>
    </row>
    <row r="45" spans="1:6" x14ac:dyDescent="0.25">
      <c r="A45" s="29">
        <f t="shared" si="2"/>
        <v>37</v>
      </c>
      <c r="B45" s="30">
        <f t="shared" si="3"/>
        <v>43800</v>
      </c>
      <c r="C45" s="31">
        <f t="shared" si="4"/>
        <v>20081.513148903632</v>
      </c>
      <c r="D45" s="31">
        <f t="shared" si="0"/>
        <v>500</v>
      </c>
      <c r="E45" s="32">
        <f t="shared" si="1"/>
        <v>120.05882670193786</v>
      </c>
      <c r="F45" s="32">
        <f t="shared" si="5"/>
        <v>20701.57197560557</v>
      </c>
    </row>
    <row r="46" spans="1:6" x14ac:dyDescent="0.25">
      <c r="A46" s="29">
        <f t="shared" si="2"/>
        <v>38</v>
      </c>
      <c r="B46" s="30">
        <f t="shared" si="3"/>
        <v>43831</v>
      </c>
      <c r="C46" s="31">
        <f t="shared" si="4"/>
        <v>20701.57197560557</v>
      </c>
      <c r="D46" s="31">
        <f t="shared" si="0"/>
        <v>500</v>
      </c>
      <c r="E46" s="32">
        <f t="shared" si="1"/>
        <v>123.67583652436583</v>
      </c>
      <c r="F46" s="32">
        <f t="shared" si="5"/>
        <v>21325.247812129935</v>
      </c>
    </row>
    <row r="47" spans="1:6" x14ac:dyDescent="0.25">
      <c r="A47" s="29">
        <f t="shared" si="2"/>
        <v>39</v>
      </c>
      <c r="B47" s="30">
        <f t="shared" si="3"/>
        <v>43862</v>
      </c>
      <c r="C47" s="31">
        <f t="shared" si="4"/>
        <v>21325.247812129935</v>
      </c>
      <c r="D47" s="31">
        <f t="shared" si="0"/>
        <v>500</v>
      </c>
      <c r="E47" s="32">
        <f t="shared" si="1"/>
        <v>127.31394557075797</v>
      </c>
      <c r="F47" s="32">
        <f t="shared" si="5"/>
        <v>21952.561757700692</v>
      </c>
    </row>
    <row r="48" spans="1:6" x14ac:dyDescent="0.25">
      <c r="A48" s="29">
        <f t="shared" si="2"/>
        <v>40</v>
      </c>
      <c r="B48" s="30">
        <f t="shared" si="3"/>
        <v>43891</v>
      </c>
      <c r="C48" s="31">
        <f t="shared" si="4"/>
        <v>21952.561757700692</v>
      </c>
      <c r="D48" s="31">
        <f t="shared" si="0"/>
        <v>500</v>
      </c>
      <c r="E48" s="32">
        <f t="shared" si="1"/>
        <v>130.97327691992072</v>
      </c>
      <c r="F48" s="32">
        <f t="shared" si="5"/>
        <v>22583.535034620614</v>
      </c>
    </row>
    <row r="49" spans="1:6" x14ac:dyDescent="0.25">
      <c r="A49" s="29">
        <f t="shared" si="2"/>
        <v>41</v>
      </c>
      <c r="B49" s="30">
        <f t="shared" si="3"/>
        <v>43922</v>
      </c>
      <c r="C49" s="31">
        <f t="shared" si="4"/>
        <v>22583.535034620614</v>
      </c>
      <c r="D49" s="31">
        <f t="shared" si="0"/>
        <v>500</v>
      </c>
      <c r="E49" s="32">
        <f t="shared" si="1"/>
        <v>134.65395436862025</v>
      </c>
      <c r="F49" s="32">
        <f t="shared" si="5"/>
        <v>23218.188988989234</v>
      </c>
    </row>
    <row r="50" spans="1:6" x14ac:dyDescent="0.25">
      <c r="A50" s="29">
        <f t="shared" si="2"/>
        <v>42</v>
      </c>
      <c r="B50" s="30">
        <f t="shared" si="3"/>
        <v>43952</v>
      </c>
      <c r="C50" s="31">
        <f t="shared" si="4"/>
        <v>23218.188988989234</v>
      </c>
      <c r="D50" s="31">
        <f t="shared" si="0"/>
        <v>500</v>
      </c>
      <c r="E50" s="32">
        <f t="shared" si="1"/>
        <v>138.35610243577054</v>
      </c>
      <c r="F50" s="32">
        <f t="shared" si="5"/>
        <v>23856.545091425003</v>
      </c>
    </row>
    <row r="51" spans="1:6" x14ac:dyDescent="0.25">
      <c r="A51" s="29">
        <f t="shared" si="2"/>
        <v>43</v>
      </c>
      <c r="B51" s="30">
        <f t="shared" si="3"/>
        <v>43983</v>
      </c>
      <c r="C51" s="31">
        <f t="shared" si="4"/>
        <v>23856.545091425003</v>
      </c>
      <c r="D51" s="31">
        <f t="shared" si="0"/>
        <v>500</v>
      </c>
      <c r="E51" s="32">
        <f t="shared" si="1"/>
        <v>142.07984636664585</v>
      </c>
      <c r="F51" s="32">
        <f t="shared" si="5"/>
        <v>24498.62493779165</v>
      </c>
    </row>
    <row r="52" spans="1:6" x14ac:dyDescent="0.25">
      <c r="A52" s="29">
        <f t="shared" si="2"/>
        <v>44</v>
      </c>
      <c r="B52" s="30">
        <f t="shared" si="3"/>
        <v>44013</v>
      </c>
      <c r="C52" s="31">
        <f t="shared" si="4"/>
        <v>24498.62493779165</v>
      </c>
      <c r="D52" s="31">
        <f t="shared" si="0"/>
        <v>500</v>
      </c>
      <c r="E52" s="32">
        <f t="shared" si="1"/>
        <v>145.82531213711798</v>
      </c>
      <c r="F52" s="32">
        <f t="shared" si="5"/>
        <v>25144.450249928766</v>
      </c>
    </row>
    <row r="53" spans="1:6" x14ac:dyDescent="0.25">
      <c r="A53" s="29">
        <f t="shared" si="2"/>
        <v>45</v>
      </c>
      <c r="B53" s="30">
        <f t="shared" si="3"/>
        <v>44044</v>
      </c>
      <c r="C53" s="31">
        <f t="shared" si="4"/>
        <v>25144.450249928766</v>
      </c>
      <c r="D53" s="31">
        <f t="shared" si="0"/>
        <v>500</v>
      </c>
      <c r="E53" s="32">
        <f t="shared" si="1"/>
        <v>149.59262645791782</v>
      </c>
      <c r="F53" s="32">
        <f t="shared" si="5"/>
        <v>25794.042876386684</v>
      </c>
    </row>
    <row r="54" spans="1:6" x14ac:dyDescent="0.25">
      <c r="A54" s="29">
        <f t="shared" si="2"/>
        <v>46</v>
      </c>
      <c r="B54" s="30">
        <f t="shared" si="3"/>
        <v>44075</v>
      </c>
      <c r="C54" s="31">
        <f t="shared" si="4"/>
        <v>25794.042876386684</v>
      </c>
      <c r="D54" s="31">
        <f t="shared" si="0"/>
        <v>500</v>
      </c>
      <c r="E54" s="32">
        <f t="shared" si="1"/>
        <v>153.38191677892232</v>
      </c>
      <c r="F54" s="32">
        <f t="shared" si="5"/>
        <v>26447.424793165606</v>
      </c>
    </row>
    <row r="55" spans="1:6" x14ac:dyDescent="0.25">
      <c r="A55" s="29">
        <f t="shared" si="2"/>
        <v>47</v>
      </c>
      <c r="B55" s="30">
        <f t="shared" si="3"/>
        <v>44105</v>
      </c>
      <c r="C55" s="31">
        <f t="shared" si="4"/>
        <v>26447.424793165606</v>
      </c>
      <c r="D55" s="31">
        <f t="shared" si="0"/>
        <v>500</v>
      </c>
      <c r="E55" s="32">
        <f t="shared" si="1"/>
        <v>157.19331129346605</v>
      </c>
      <c r="F55" s="32">
        <f t="shared" si="5"/>
        <v>27104.618104459074</v>
      </c>
    </row>
    <row r="56" spans="1:6" x14ac:dyDescent="0.25">
      <c r="A56" s="29">
        <f t="shared" si="2"/>
        <v>48</v>
      </c>
      <c r="B56" s="30">
        <f t="shared" si="3"/>
        <v>44136</v>
      </c>
      <c r="C56" s="31">
        <f t="shared" si="4"/>
        <v>27104.618104459074</v>
      </c>
      <c r="D56" s="31">
        <f t="shared" si="0"/>
        <v>500</v>
      </c>
      <c r="E56" s="32">
        <f t="shared" si="1"/>
        <v>161.02693894267793</v>
      </c>
      <c r="F56" s="32">
        <f t="shared" si="5"/>
        <v>27765.645043401753</v>
      </c>
    </row>
    <row r="57" spans="1:6" x14ac:dyDescent="0.25">
      <c r="A57" s="29">
        <f t="shared" si="2"/>
        <v>49</v>
      </c>
      <c r="B57" s="30">
        <f t="shared" si="3"/>
        <v>44166</v>
      </c>
      <c r="C57" s="31">
        <f t="shared" si="4"/>
        <v>27765.645043401753</v>
      </c>
      <c r="D57" s="31">
        <f t="shared" si="0"/>
        <v>500</v>
      </c>
      <c r="E57" s="32">
        <f t="shared" si="1"/>
        <v>164.88292941984358</v>
      </c>
      <c r="F57" s="32">
        <f t="shared" si="5"/>
        <v>28430.527972821597</v>
      </c>
    </row>
    <row r="58" spans="1:6" x14ac:dyDescent="0.25">
      <c r="A58" s="29">
        <f t="shared" si="2"/>
        <v>50</v>
      </c>
      <c r="B58" s="30">
        <f t="shared" si="3"/>
        <v>44197</v>
      </c>
      <c r="C58" s="31">
        <f t="shared" si="4"/>
        <v>28430.527972821597</v>
      </c>
      <c r="D58" s="31">
        <f t="shared" si="0"/>
        <v>500</v>
      </c>
      <c r="E58" s="32">
        <f t="shared" si="1"/>
        <v>168.76141317479266</v>
      </c>
      <c r="F58" s="32">
        <f t="shared" si="5"/>
        <v>29099.289385996392</v>
      </c>
    </row>
    <row r="59" spans="1:6" x14ac:dyDescent="0.25">
      <c r="A59" s="29">
        <f t="shared" si="2"/>
        <v>51</v>
      </c>
      <c r="B59" s="30">
        <f t="shared" si="3"/>
        <v>44228</v>
      </c>
      <c r="C59" s="31">
        <f t="shared" si="4"/>
        <v>29099.289385996392</v>
      </c>
      <c r="D59" s="31">
        <f t="shared" si="0"/>
        <v>500</v>
      </c>
      <c r="E59" s="32">
        <f t="shared" si="1"/>
        <v>172.66252141831228</v>
      </c>
      <c r="F59" s="32">
        <f t="shared" si="5"/>
        <v>29771.951907414703</v>
      </c>
    </row>
    <row r="60" spans="1:6" x14ac:dyDescent="0.25">
      <c r="A60" s="29">
        <f t="shared" si="2"/>
        <v>52</v>
      </c>
      <c r="B60" s="30">
        <f t="shared" si="3"/>
        <v>44256</v>
      </c>
      <c r="C60" s="31">
        <f t="shared" si="4"/>
        <v>29771.951907414703</v>
      </c>
      <c r="D60" s="31">
        <f t="shared" si="0"/>
        <v>500</v>
      </c>
      <c r="E60" s="32">
        <f t="shared" si="1"/>
        <v>176.58638612658578</v>
      </c>
      <c r="F60" s="32">
        <f t="shared" si="5"/>
        <v>30448.538293541289</v>
      </c>
    </row>
    <row r="61" spans="1:6" x14ac:dyDescent="0.25">
      <c r="A61" s="29">
        <f t="shared" si="2"/>
        <v>53</v>
      </c>
      <c r="B61" s="30">
        <f t="shared" si="3"/>
        <v>44287</v>
      </c>
      <c r="C61" s="31">
        <f t="shared" si="4"/>
        <v>30448.538293541289</v>
      </c>
      <c r="D61" s="31">
        <f t="shared" si="0"/>
        <v>500</v>
      </c>
      <c r="E61" s="32">
        <f t="shared" si="1"/>
        <v>180.53314004565752</v>
      </c>
      <c r="F61" s="32">
        <f t="shared" si="5"/>
        <v>31129.071433586945</v>
      </c>
    </row>
    <row r="62" spans="1:6" x14ac:dyDescent="0.25">
      <c r="A62" s="29">
        <f t="shared" si="2"/>
        <v>54</v>
      </c>
      <c r="B62" s="30">
        <f t="shared" si="3"/>
        <v>44317</v>
      </c>
      <c r="C62" s="31">
        <f t="shared" si="4"/>
        <v>31129.071433586945</v>
      </c>
      <c r="D62" s="31">
        <f t="shared" si="0"/>
        <v>500</v>
      </c>
      <c r="E62" s="32">
        <f t="shared" si="1"/>
        <v>184.50291669592386</v>
      </c>
      <c r="F62" s="32">
        <f t="shared" si="5"/>
        <v>31813.57435028287</v>
      </c>
    </row>
    <row r="63" spans="1:6" x14ac:dyDescent="0.25">
      <c r="A63" s="29">
        <f t="shared" si="2"/>
        <v>55</v>
      </c>
      <c r="B63" s="30">
        <f t="shared" si="3"/>
        <v>44348</v>
      </c>
      <c r="C63" s="31">
        <f t="shared" si="4"/>
        <v>31813.57435028287</v>
      </c>
      <c r="D63" s="31">
        <f t="shared" si="0"/>
        <v>500</v>
      </c>
      <c r="E63" s="32">
        <f t="shared" si="1"/>
        <v>188.49585037665008</v>
      </c>
      <c r="F63" s="32">
        <f t="shared" si="5"/>
        <v>32502.07020065952</v>
      </c>
    </row>
    <row r="64" spans="1:6" x14ac:dyDescent="0.25">
      <c r="A64" s="29">
        <f t="shared" si="2"/>
        <v>56</v>
      </c>
      <c r="B64" s="30">
        <f t="shared" si="3"/>
        <v>44378</v>
      </c>
      <c r="C64" s="31">
        <f t="shared" si="4"/>
        <v>32502.07020065952</v>
      </c>
      <c r="D64" s="31">
        <f t="shared" si="0"/>
        <v>500</v>
      </c>
      <c r="E64" s="32">
        <f t="shared" si="1"/>
        <v>192.51207617051389</v>
      </c>
      <c r="F64" s="32">
        <f t="shared" si="5"/>
        <v>33194.582276830035</v>
      </c>
    </row>
    <row r="65" spans="1:6" x14ac:dyDescent="0.25">
      <c r="A65" s="29">
        <f t="shared" si="2"/>
        <v>57</v>
      </c>
      <c r="B65" s="30">
        <f t="shared" si="3"/>
        <v>44409</v>
      </c>
      <c r="C65" s="31">
        <f t="shared" si="4"/>
        <v>33194.582276830035</v>
      </c>
      <c r="D65" s="31">
        <f t="shared" si="0"/>
        <v>500</v>
      </c>
      <c r="E65" s="32">
        <f t="shared" si="1"/>
        <v>196.55172994817522</v>
      </c>
      <c r="F65" s="32">
        <f t="shared" si="5"/>
        <v>33891.134006778208</v>
      </c>
    </row>
    <row r="66" spans="1:6" x14ac:dyDescent="0.25">
      <c r="A66" s="29">
        <f t="shared" si="2"/>
        <v>58</v>
      </c>
      <c r="B66" s="30">
        <f t="shared" si="3"/>
        <v>44440</v>
      </c>
      <c r="C66" s="31">
        <f t="shared" si="4"/>
        <v>33891.134006778208</v>
      </c>
      <c r="D66" s="31">
        <f t="shared" si="0"/>
        <v>500</v>
      </c>
      <c r="E66" s="32">
        <f t="shared" si="1"/>
        <v>200.61494837287287</v>
      </c>
      <c r="F66" s="32">
        <f t="shared" si="5"/>
        <v>34591.748955151081</v>
      </c>
    </row>
    <row r="67" spans="1:6" x14ac:dyDescent="0.25">
      <c r="A67" s="29">
        <f t="shared" si="2"/>
        <v>59</v>
      </c>
      <c r="B67" s="30">
        <f t="shared" si="3"/>
        <v>44470</v>
      </c>
      <c r="C67" s="31">
        <f t="shared" si="4"/>
        <v>34591.748955151081</v>
      </c>
      <c r="D67" s="31">
        <f t="shared" si="0"/>
        <v>500</v>
      </c>
      <c r="E67" s="32">
        <f t="shared" si="1"/>
        <v>204.70186890504797</v>
      </c>
      <c r="F67" s="32">
        <f t="shared" si="5"/>
        <v>35296.450824056126</v>
      </c>
    </row>
    <row r="68" spans="1:6" x14ac:dyDescent="0.25">
      <c r="A68" s="29">
        <f t="shared" si="2"/>
        <v>60</v>
      </c>
      <c r="B68" s="30">
        <f t="shared" si="3"/>
        <v>44501</v>
      </c>
      <c r="C68" s="31">
        <f t="shared" si="4"/>
        <v>35296.450824056126</v>
      </c>
      <c r="D68" s="31">
        <f t="shared" si="0"/>
        <v>500</v>
      </c>
      <c r="E68" s="32">
        <f t="shared" si="1"/>
        <v>208.81262980699407</v>
      </c>
      <c r="F68" s="32">
        <f t="shared" si="5"/>
        <v>36005.263453863117</v>
      </c>
    </row>
    <row r="69" spans="1:6" x14ac:dyDescent="0.25">
      <c r="A69" s="29">
        <f t="shared" si="2"/>
        <v>61</v>
      </c>
      <c r="B69" s="30">
        <f t="shared" si="3"/>
        <v>44531</v>
      </c>
      <c r="C69" s="31">
        <f t="shared" si="4"/>
        <v>36005.263453863117</v>
      </c>
      <c r="D69" s="31">
        <f t="shared" si="0"/>
        <v>500</v>
      </c>
      <c r="E69" s="32">
        <f t="shared" si="1"/>
        <v>212.94737014753485</v>
      </c>
      <c r="F69" s="32">
        <f t="shared" si="5"/>
        <v>36718.210824010654</v>
      </c>
    </row>
    <row r="70" spans="1:6" x14ac:dyDescent="0.25">
      <c r="A70" s="29">
        <f t="shared" si="2"/>
        <v>62</v>
      </c>
      <c r="B70" s="30">
        <f t="shared" si="3"/>
        <v>44562</v>
      </c>
      <c r="C70" s="31">
        <f t="shared" si="4"/>
        <v>36718.210824010654</v>
      </c>
      <c r="D70" s="31">
        <f t="shared" si="0"/>
        <v>500</v>
      </c>
      <c r="E70" s="32">
        <f t="shared" si="1"/>
        <v>217.10622980672883</v>
      </c>
      <c r="F70" s="32">
        <f t="shared" si="5"/>
        <v>37435.31705381738</v>
      </c>
    </row>
    <row r="71" spans="1:6" x14ac:dyDescent="0.25">
      <c r="A71" s="29">
        <f t="shared" si="2"/>
        <v>63</v>
      </c>
      <c r="B71" s="30">
        <f t="shared" si="3"/>
        <v>44593</v>
      </c>
      <c r="C71" s="31">
        <f t="shared" si="4"/>
        <v>37435.31705381738</v>
      </c>
      <c r="D71" s="31">
        <f t="shared" si="0"/>
        <v>500</v>
      </c>
      <c r="E71" s="32">
        <f t="shared" si="1"/>
        <v>221.2893494806014</v>
      </c>
      <c r="F71" s="32">
        <f t="shared" si="5"/>
        <v>38156.606403297985</v>
      </c>
    </row>
    <row r="72" spans="1:6" x14ac:dyDescent="0.25">
      <c r="A72" s="29">
        <f t="shared" si="2"/>
        <v>64</v>
      </c>
      <c r="B72" s="30">
        <f t="shared" si="3"/>
        <v>44621</v>
      </c>
      <c r="C72" s="31">
        <f t="shared" si="4"/>
        <v>38156.606403297985</v>
      </c>
      <c r="D72" s="31">
        <f t="shared" si="0"/>
        <v>500</v>
      </c>
      <c r="E72" s="32">
        <f t="shared" si="1"/>
        <v>225.49687068590492</v>
      </c>
      <c r="F72" s="32">
        <f t="shared" si="5"/>
        <v>38882.103273983892</v>
      </c>
    </row>
    <row r="73" spans="1:6" x14ac:dyDescent="0.25">
      <c r="A73" s="29">
        <f t="shared" si="2"/>
        <v>65</v>
      </c>
      <c r="B73" s="30">
        <f t="shared" si="3"/>
        <v>44652</v>
      </c>
      <c r="C73" s="31">
        <f t="shared" si="4"/>
        <v>38882.103273983892</v>
      </c>
      <c r="D73" s="31">
        <f t="shared" ref="D73:D136" si="6">LoanAmount</f>
        <v>500</v>
      </c>
      <c r="E73" s="32">
        <f t="shared" ref="E73:E136" si="7">(C73+D73)*(InterestRate/12)</f>
        <v>229.72893576490605</v>
      </c>
      <c r="F73" s="32">
        <f t="shared" si="5"/>
        <v>39611.832209748798</v>
      </c>
    </row>
    <row r="74" spans="1:6" x14ac:dyDescent="0.25">
      <c r="A74" s="29">
        <f t="shared" si="2"/>
        <v>66</v>
      </c>
      <c r="B74" s="30">
        <f t="shared" si="3"/>
        <v>44682</v>
      </c>
      <c r="C74" s="31">
        <f t="shared" si="4"/>
        <v>39611.832209748798</v>
      </c>
      <c r="D74" s="31">
        <f t="shared" si="6"/>
        <v>500</v>
      </c>
      <c r="E74" s="32">
        <f t="shared" si="7"/>
        <v>233.98568789020132</v>
      </c>
      <c r="F74" s="32">
        <f t="shared" si="5"/>
        <v>40345.817897638997</v>
      </c>
    </row>
    <row r="75" spans="1:6" x14ac:dyDescent="0.25">
      <c r="A75" s="29">
        <f t="shared" ref="A75:A138" si="8">A74+1</f>
        <v>67</v>
      </c>
      <c r="B75" s="30">
        <f t="shared" ref="B75:B138" si="9">EDATE(B74,1)</f>
        <v>44713</v>
      </c>
      <c r="C75" s="31">
        <f t="shared" si="4"/>
        <v>40345.817897638997</v>
      </c>
      <c r="D75" s="31">
        <f t="shared" si="6"/>
        <v>500</v>
      </c>
      <c r="E75" s="32">
        <f t="shared" si="7"/>
        <v>238.26727106956082</v>
      </c>
      <c r="F75" s="32">
        <f t="shared" si="5"/>
        <v>41084.08516870856</v>
      </c>
    </row>
    <row r="76" spans="1:6" x14ac:dyDescent="0.25">
      <c r="A76" s="29">
        <f t="shared" si="8"/>
        <v>68</v>
      </c>
      <c r="B76" s="30">
        <f t="shared" si="9"/>
        <v>44743</v>
      </c>
      <c r="C76" s="31">
        <f t="shared" ref="C76:C139" si="10">F75</f>
        <v>41084.08516870856</v>
      </c>
      <c r="D76" s="31">
        <f t="shared" si="6"/>
        <v>500</v>
      </c>
      <c r="E76" s="32">
        <f t="shared" si="7"/>
        <v>242.57383015079995</v>
      </c>
      <c r="F76" s="32">
        <f t="shared" ref="F76:F139" si="11">SUM(C76:E76)</f>
        <v>41826.658998859362</v>
      </c>
    </row>
    <row r="77" spans="1:6" x14ac:dyDescent="0.25">
      <c r="A77" s="29">
        <f t="shared" si="8"/>
        <v>69</v>
      </c>
      <c r="B77" s="30">
        <f t="shared" si="9"/>
        <v>44774</v>
      </c>
      <c r="C77" s="31">
        <f t="shared" si="10"/>
        <v>41826.658998859362</v>
      </c>
      <c r="D77" s="31">
        <f t="shared" si="6"/>
        <v>500</v>
      </c>
      <c r="E77" s="32">
        <f t="shared" si="7"/>
        <v>246.90551082667963</v>
      </c>
      <c r="F77" s="32">
        <f t="shared" si="11"/>
        <v>42573.564509686039</v>
      </c>
    </row>
    <row r="78" spans="1:6" x14ac:dyDescent="0.25">
      <c r="A78" s="29">
        <f t="shared" si="8"/>
        <v>70</v>
      </c>
      <c r="B78" s="30">
        <f t="shared" si="9"/>
        <v>44805</v>
      </c>
      <c r="C78" s="31">
        <f t="shared" si="10"/>
        <v>42573.564509686039</v>
      </c>
      <c r="D78" s="31">
        <f t="shared" si="6"/>
        <v>500</v>
      </c>
      <c r="E78" s="32">
        <f t="shared" si="7"/>
        <v>251.26245963983524</v>
      </c>
      <c r="F78" s="32">
        <f t="shared" si="11"/>
        <v>43324.826969325877</v>
      </c>
    </row>
    <row r="79" spans="1:6" x14ac:dyDescent="0.25">
      <c r="A79" s="29">
        <f t="shared" si="8"/>
        <v>71</v>
      </c>
      <c r="B79" s="30">
        <f t="shared" si="9"/>
        <v>44835</v>
      </c>
      <c r="C79" s="31">
        <f t="shared" si="10"/>
        <v>43324.826969325877</v>
      </c>
      <c r="D79" s="31">
        <f t="shared" si="6"/>
        <v>500</v>
      </c>
      <c r="E79" s="32">
        <f t="shared" si="7"/>
        <v>255.6448239877343</v>
      </c>
      <c r="F79" s="32">
        <f t="shared" si="11"/>
        <v>44080.471793313613</v>
      </c>
    </row>
    <row r="80" spans="1:6" x14ac:dyDescent="0.25">
      <c r="A80" s="29">
        <f t="shared" si="8"/>
        <v>72</v>
      </c>
      <c r="B80" s="30">
        <f t="shared" si="9"/>
        <v>44866</v>
      </c>
      <c r="C80" s="31">
        <f t="shared" si="10"/>
        <v>44080.471793313613</v>
      </c>
      <c r="D80" s="31">
        <f t="shared" si="6"/>
        <v>500</v>
      </c>
      <c r="E80" s="32">
        <f t="shared" si="7"/>
        <v>260.05275212766276</v>
      </c>
      <c r="F80" s="32">
        <f t="shared" si="11"/>
        <v>44840.524545441272</v>
      </c>
    </row>
    <row r="81" spans="1:6" x14ac:dyDescent="0.25">
      <c r="A81" s="29">
        <f t="shared" si="8"/>
        <v>73</v>
      </c>
      <c r="B81" s="30">
        <f t="shared" si="9"/>
        <v>44896</v>
      </c>
      <c r="C81" s="31">
        <f t="shared" si="10"/>
        <v>44840.524545441272</v>
      </c>
      <c r="D81" s="31">
        <f t="shared" si="6"/>
        <v>500</v>
      </c>
      <c r="E81" s="32">
        <f t="shared" si="7"/>
        <v>264.48639318174077</v>
      </c>
      <c r="F81" s="32">
        <f t="shared" si="11"/>
        <v>45605.010938623011</v>
      </c>
    </row>
    <row r="82" spans="1:6" x14ac:dyDescent="0.25">
      <c r="A82" s="29">
        <f t="shared" si="8"/>
        <v>74</v>
      </c>
      <c r="B82" s="30">
        <f t="shared" si="9"/>
        <v>44927</v>
      </c>
      <c r="C82" s="31">
        <f t="shared" si="10"/>
        <v>45605.010938623011</v>
      </c>
      <c r="D82" s="31">
        <f t="shared" si="6"/>
        <v>500</v>
      </c>
      <c r="E82" s="32">
        <f t="shared" si="7"/>
        <v>268.94589714196758</v>
      </c>
      <c r="F82" s="32">
        <f t="shared" si="11"/>
        <v>46373.956835764977</v>
      </c>
    </row>
    <row r="83" spans="1:6" x14ac:dyDescent="0.25">
      <c r="A83" s="29">
        <f t="shared" si="8"/>
        <v>75</v>
      </c>
      <c r="B83" s="30">
        <f t="shared" si="9"/>
        <v>44958</v>
      </c>
      <c r="C83" s="31">
        <f t="shared" si="10"/>
        <v>46373.956835764977</v>
      </c>
      <c r="D83" s="31">
        <f t="shared" si="6"/>
        <v>500</v>
      </c>
      <c r="E83" s="32">
        <f t="shared" si="7"/>
        <v>273.43141487529573</v>
      </c>
      <c r="F83" s="32">
        <f t="shared" si="11"/>
        <v>47147.388250640273</v>
      </c>
    </row>
    <row r="84" spans="1:6" x14ac:dyDescent="0.25">
      <c r="A84" s="29">
        <f t="shared" si="8"/>
        <v>76</v>
      </c>
      <c r="B84" s="30">
        <f t="shared" si="9"/>
        <v>44986</v>
      </c>
      <c r="C84" s="31">
        <f t="shared" si="10"/>
        <v>47147.388250640273</v>
      </c>
      <c r="D84" s="31">
        <f t="shared" si="6"/>
        <v>500</v>
      </c>
      <c r="E84" s="32">
        <f t="shared" si="7"/>
        <v>277.94309812873496</v>
      </c>
      <c r="F84" s="32">
        <f t="shared" si="11"/>
        <v>47925.33134876901</v>
      </c>
    </row>
    <row r="85" spans="1:6" x14ac:dyDescent="0.25">
      <c r="A85" s="29">
        <f t="shared" si="8"/>
        <v>77</v>
      </c>
      <c r="B85" s="30">
        <f t="shared" si="9"/>
        <v>45017</v>
      </c>
      <c r="C85" s="31">
        <f t="shared" si="10"/>
        <v>47925.33134876901</v>
      </c>
      <c r="D85" s="31">
        <f t="shared" si="6"/>
        <v>500</v>
      </c>
      <c r="E85" s="32">
        <f t="shared" si="7"/>
        <v>282.48109953448591</v>
      </c>
      <c r="F85" s="32">
        <f t="shared" si="11"/>
        <v>48707.812448303499</v>
      </c>
    </row>
    <row r="86" spans="1:6" x14ac:dyDescent="0.25">
      <c r="A86" s="29">
        <f t="shared" si="8"/>
        <v>78</v>
      </c>
      <c r="B86" s="30">
        <f t="shared" si="9"/>
        <v>45047</v>
      </c>
      <c r="C86" s="31">
        <f t="shared" si="10"/>
        <v>48707.812448303499</v>
      </c>
      <c r="D86" s="31">
        <f t="shared" si="6"/>
        <v>500</v>
      </c>
      <c r="E86" s="32">
        <f t="shared" si="7"/>
        <v>287.04557261510377</v>
      </c>
      <c r="F86" s="32">
        <f t="shared" si="11"/>
        <v>49494.858020918604</v>
      </c>
    </row>
    <row r="87" spans="1:6" x14ac:dyDescent="0.25">
      <c r="A87" s="29">
        <f t="shared" si="8"/>
        <v>79</v>
      </c>
      <c r="B87" s="30">
        <f t="shared" si="9"/>
        <v>45078</v>
      </c>
      <c r="C87" s="31">
        <f t="shared" si="10"/>
        <v>49494.858020918604</v>
      </c>
      <c r="D87" s="31">
        <f t="shared" si="6"/>
        <v>500</v>
      </c>
      <c r="E87" s="32">
        <f t="shared" si="7"/>
        <v>291.63667178869184</v>
      </c>
      <c r="F87" s="32">
        <f t="shared" si="11"/>
        <v>50286.494692707296</v>
      </c>
    </row>
    <row r="88" spans="1:6" x14ac:dyDescent="0.25">
      <c r="A88" s="29">
        <f t="shared" si="8"/>
        <v>80</v>
      </c>
      <c r="B88" s="30">
        <f t="shared" si="9"/>
        <v>45108</v>
      </c>
      <c r="C88" s="31">
        <f t="shared" si="10"/>
        <v>50286.494692707296</v>
      </c>
      <c r="D88" s="31">
        <f t="shared" si="6"/>
        <v>500</v>
      </c>
      <c r="E88" s="32">
        <f t="shared" si="7"/>
        <v>296.25455237412592</v>
      </c>
      <c r="F88" s="32">
        <f t="shared" si="11"/>
        <v>51082.749245081424</v>
      </c>
    </row>
    <row r="89" spans="1:6" x14ac:dyDescent="0.25">
      <c r="A89" s="29">
        <f t="shared" si="8"/>
        <v>81</v>
      </c>
      <c r="B89" s="30">
        <f t="shared" si="9"/>
        <v>45139</v>
      </c>
      <c r="C89" s="31">
        <f t="shared" si="10"/>
        <v>51082.749245081424</v>
      </c>
      <c r="D89" s="31">
        <f t="shared" si="6"/>
        <v>500</v>
      </c>
      <c r="E89" s="32">
        <f t="shared" si="7"/>
        <v>300.8993705963083</v>
      </c>
      <c r="F89" s="32">
        <f t="shared" si="11"/>
        <v>51883.648615677732</v>
      </c>
    </row>
    <row r="90" spans="1:6" x14ac:dyDescent="0.25">
      <c r="A90" s="29">
        <f t="shared" si="8"/>
        <v>82</v>
      </c>
      <c r="B90" s="30">
        <f t="shared" si="9"/>
        <v>45170</v>
      </c>
      <c r="C90" s="31">
        <f t="shared" si="10"/>
        <v>51883.648615677732</v>
      </c>
      <c r="D90" s="31">
        <f t="shared" si="6"/>
        <v>500</v>
      </c>
      <c r="E90" s="32">
        <f t="shared" si="7"/>
        <v>305.57128359145344</v>
      </c>
      <c r="F90" s="32">
        <f t="shared" si="11"/>
        <v>52689.219899269185</v>
      </c>
    </row>
    <row r="91" spans="1:6" x14ac:dyDescent="0.25">
      <c r="A91" s="29">
        <f t="shared" si="8"/>
        <v>83</v>
      </c>
      <c r="B91" s="30">
        <f t="shared" si="9"/>
        <v>45200</v>
      </c>
      <c r="C91" s="31">
        <f t="shared" si="10"/>
        <v>52689.219899269185</v>
      </c>
      <c r="D91" s="31">
        <f t="shared" si="6"/>
        <v>500</v>
      </c>
      <c r="E91" s="32">
        <f t="shared" si="7"/>
        <v>310.27044941240359</v>
      </c>
      <c r="F91" s="32">
        <f t="shared" si="11"/>
        <v>53499.490348681589</v>
      </c>
    </row>
    <row r="92" spans="1:6" x14ac:dyDescent="0.25">
      <c r="A92" s="29">
        <f t="shared" si="8"/>
        <v>84</v>
      </c>
      <c r="B92" s="30">
        <f t="shared" si="9"/>
        <v>45231</v>
      </c>
      <c r="C92" s="31">
        <f t="shared" si="10"/>
        <v>53499.490348681589</v>
      </c>
      <c r="D92" s="31">
        <f t="shared" si="6"/>
        <v>500</v>
      </c>
      <c r="E92" s="32">
        <f t="shared" si="7"/>
        <v>314.99702703397594</v>
      </c>
      <c r="F92" s="32">
        <f t="shared" si="11"/>
        <v>54314.487375715566</v>
      </c>
    </row>
    <row r="93" spans="1:6" x14ac:dyDescent="0.25">
      <c r="A93" s="29">
        <f t="shared" si="8"/>
        <v>85</v>
      </c>
      <c r="B93" s="30">
        <f t="shared" si="9"/>
        <v>45261</v>
      </c>
      <c r="C93" s="31">
        <f t="shared" si="10"/>
        <v>54314.487375715566</v>
      </c>
      <c r="D93" s="31">
        <f t="shared" si="6"/>
        <v>500</v>
      </c>
      <c r="E93" s="32">
        <f t="shared" si="7"/>
        <v>319.75117635834079</v>
      </c>
      <c r="F93" s="32">
        <f t="shared" si="11"/>
        <v>55134.238552073904</v>
      </c>
    </row>
    <row r="94" spans="1:6" x14ac:dyDescent="0.25">
      <c r="A94" s="29">
        <f t="shared" si="8"/>
        <v>86</v>
      </c>
      <c r="B94" s="30">
        <f t="shared" si="9"/>
        <v>45292</v>
      </c>
      <c r="C94" s="31">
        <f t="shared" si="10"/>
        <v>55134.238552073904</v>
      </c>
      <c r="D94" s="31">
        <f t="shared" si="6"/>
        <v>500</v>
      </c>
      <c r="E94" s="32">
        <f t="shared" si="7"/>
        <v>324.53305822043114</v>
      </c>
      <c r="F94" s="32">
        <f t="shared" si="11"/>
        <v>55958.771610294338</v>
      </c>
    </row>
    <row r="95" spans="1:6" x14ac:dyDescent="0.25">
      <c r="A95" s="29">
        <f t="shared" si="8"/>
        <v>87</v>
      </c>
      <c r="B95" s="30">
        <f t="shared" si="9"/>
        <v>45323</v>
      </c>
      <c r="C95" s="31">
        <f t="shared" si="10"/>
        <v>55958.771610294338</v>
      </c>
      <c r="D95" s="31">
        <f t="shared" si="6"/>
        <v>500</v>
      </c>
      <c r="E95" s="32">
        <f t="shared" si="7"/>
        <v>329.34283439338367</v>
      </c>
      <c r="F95" s="32">
        <f t="shared" si="11"/>
        <v>56788.114444687722</v>
      </c>
    </row>
    <row r="96" spans="1:6" x14ac:dyDescent="0.25">
      <c r="A96" s="29">
        <f t="shared" si="8"/>
        <v>88</v>
      </c>
      <c r="B96" s="30">
        <f t="shared" si="9"/>
        <v>45352</v>
      </c>
      <c r="C96" s="31">
        <f t="shared" si="10"/>
        <v>56788.114444687722</v>
      </c>
      <c r="D96" s="31">
        <f t="shared" si="6"/>
        <v>500</v>
      </c>
      <c r="E96" s="32">
        <f t="shared" si="7"/>
        <v>334.18066759401171</v>
      </c>
      <c r="F96" s="32">
        <f t="shared" si="11"/>
        <v>57622.295112281732</v>
      </c>
    </row>
    <row r="97" spans="1:6" x14ac:dyDescent="0.25">
      <c r="A97" s="29">
        <f t="shared" si="8"/>
        <v>89</v>
      </c>
      <c r="B97" s="30">
        <f t="shared" si="9"/>
        <v>45383</v>
      </c>
      <c r="C97" s="31">
        <f t="shared" si="10"/>
        <v>57622.295112281732</v>
      </c>
      <c r="D97" s="31">
        <f t="shared" si="6"/>
        <v>500</v>
      </c>
      <c r="E97" s="32">
        <f t="shared" si="7"/>
        <v>339.04672148831014</v>
      </c>
      <c r="F97" s="32">
        <f t="shared" si="11"/>
        <v>58461.341833770042</v>
      </c>
    </row>
    <row r="98" spans="1:6" x14ac:dyDescent="0.25">
      <c r="A98" s="29">
        <f t="shared" si="8"/>
        <v>90</v>
      </c>
      <c r="B98" s="30">
        <f t="shared" si="9"/>
        <v>45413</v>
      </c>
      <c r="C98" s="31">
        <f t="shared" si="10"/>
        <v>58461.341833770042</v>
      </c>
      <c r="D98" s="31">
        <f t="shared" si="6"/>
        <v>500</v>
      </c>
      <c r="E98" s="32">
        <f t="shared" si="7"/>
        <v>343.94116069699191</v>
      </c>
      <c r="F98" s="32">
        <f t="shared" si="11"/>
        <v>59305.282994467037</v>
      </c>
    </row>
    <row r="99" spans="1:6" x14ac:dyDescent="0.25">
      <c r="A99" s="29">
        <f t="shared" si="8"/>
        <v>91</v>
      </c>
      <c r="B99" s="30">
        <f t="shared" si="9"/>
        <v>45444</v>
      </c>
      <c r="C99" s="31">
        <f t="shared" si="10"/>
        <v>59305.282994467037</v>
      </c>
      <c r="D99" s="31">
        <f t="shared" si="6"/>
        <v>500</v>
      </c>
      <c r="E99" s="32">
        <f t="shared" si="7"/>
        <v>348.86415080105775</v>
      </c>
      <c r="F99" s="32">
        <f t="shared" si="11"/>
        <v>60154.147145268093</v>
      </c>
    </row>
    <row r="100" spans="1:6" x14ac:dyDescent="0.25">
      <c r="A100" s="29">
        <f t="shared" si="8"/>
        <v>92</v>
      </c>
      <c r="B100" s="30">
        <f t="shared" si="9"/>
        <v>45474</v>
      </c>
      <c r="C100" s="31">
        <f t="shared" si="10"/>
        <v>60154.147145268093</v>
      </c>
      <c r="D100" s="31">
        <f t="shared" si="6"/>
        <v>500</v>
      </c>
      <c r="E100" s="32">
        <f t="shared" si="7"/>
        <v>353.81585834739724</v>
      </c>
      <c r="F100" s="32">
        <f t="shared" si="11"/>
        <v>61007.963003615492</v>
      </c>
    </row>
    <row r="101" spans="1:6" x14ac:dyDescent="0.25">
      <c r="A101" s="29">
        <f t="shared" si="8"/>
        <v>93</v>
      </c>
      <c r="B101" s="30">
        <f t="shared" si="9"/>
        <v>45505</v>
      </c>
      <c r="C101" s="31">
        <f t="shared" si="10"/>
        <v>61007.963003615492</v>
      </c>
      <c r="D101" s="31">
        <f t="shared" si="6"/>
        <v>500</v>
      </c>
      <c r="E101" s="32">
        <f t="shared" si="7"/>
        <v>358.79645085442371</v>
      </c>
      <c r="F101" s="32">
        <f t="shared" si="11"/>
        <v>61866.759454469917</v>
      </c>
    </row>
    <row r="102" spans="1:6" x14ac:dyDescent="0.25">
      <c r="A102" s="29">
        <f t="shared" si="8"/>
        <v>94</v>
      </c>
      <c r="B102" s="30">
        <f t="shared" si="9"/>
        <v>45536</v>
      </c>
      <c r="C102" s="31">
        <f t="shared" si="10"/>
        <v>61866.759454469917</v>
      </c>
      <c r="D102" s="31">
        <f t="shared" si="6"/>
        <v>500</v>
      </c>
      <c r="E102" s="32">
        <f t="shared" si="7"/>
        <v>363.80609681774121</v>
      </c>
      <c r="F102" s="32">
        <f t="shared" si="11"/>
        <v>62730.565551287655</v>
      </c>
    </row>
    <row r="103" spans="1:6" x14ac:dyDescent="0.25">
      <c r="A103" s="29">
        <f t="shared" si="8"/>
        <v>95</v>
      </c>
      <c r="B103" s="30">
        <f t="shared" si="9"/>
        <v>45566</v>
      </c>
      <c r="C103" s="31">
        <f t="shared" si="10"/>
        <v>62730.565551287655</v>
      </c>
      <c r="D103" s="31">
        <f t="shared" si="6"/>
        <v>500</v>
      </c>
      <c r="E103" s="32">
        <f t="shared" si="7"/>
        <v>368.84496571584469</v>
      </c>
      <c r="F103" s="32">
        <f t="shared" si="11"/>
        <v>63599.410517003496</v>
      </c>
    </row>
    <row r="104" spans="1:6" x14ac:dyDescent="0.25">
      <c r="A104" s="29">
        <f t="shared" si="8"/>
        <v>96</v>
      </c>
      <c r="B104" s="30">
        <f t="shared" si="9"/>
        <v>45597</v>
      </c>
      <c r="C104" s="31">
        <f t="shared" si="10"/>
        <v>63599.410517003496</v>
      </c>
      <c r="D104" s="31">
        <f t="shared" si="6"/>
        <v>500</v>
      </c>
      <c r="E104" s="32">
        <f t="shared" si="7"/>
        <v>373.91322801585375</v>
      </c>
      <c r="F104" s="32">
        <f t="shared" si="11"/>
        <v>64473.323745019348</v>
      </c>
    </row>
    <row r="105" spans="1:6" x14ac:dyDescent="0.25">
      <c r="A105" s="29">
        <f t="shared" si="8"/>
        <v>97</v>
      </c>
      <c r="B105" s="30">
        <f t="shared" si="9"/>
        <v>45627</v>
      </c>
      <c r="C105" s="31">
        <f t="shared" si="10"/>
        <v>64473.323745019348</v>
      </c>
      <c r="D105" s="31">
        <f t="shared" si="6"/>
        <v>500</v>
      </c>
      <c r="E105" s="32">
        <f t="shared" si="7"/>
        <v>379.01105517927954</v>
      </c>
      <c r="F105" s="32">
        <f t="shared" si="11"/>
        <v>65352.334800198631</v>
      </c>
    </row>
    <row r="106" spans="1:6" x14ac:dyDescent="0.25">
      <c r="A106" s="29">
        <f t="shared" si="8"/>
        <v>98</v>
      </c>
      <c r="B106" s="30">
        <f t="shared" si="9"/>
        <v>45658</v>
      </c>
      <c r="C106" s="31">
        <f t="shared" si="10"/>
        <v>65352.334800198631</v>
      </c>
      <c r="D106" s="31">
        <f t="shared" si="6"/>
        <v>500</v>
      </c>
      <c r="E106" s="32">
        <f t="shared" si="7"/>
        <v>384.13861966782537</v>
      </c>
      <c r="F106" s="32">
        <f t="shared" si="11"/>
        <v>66236.473419866452</v>
      </c>
    </row>
    <row r="107" spans="1:6" x14ac:dyDescent="0.25">
      <c r="A107" s="29">
        <f t="shared" si="8"/>
        <v>99</v>
      </c>
      <c r="B107" s="30">
        <f t="shared" si="9"/>
        <v>45689</v>
      </c>
      <c r="C107" s="31">
        <f t="shared" si="10"/>
        <v>66236.473419866452</v>
      </c>
      <c r="D107" s="31">
        <f t="shared" si="6"/>
        <v>500</v>
      </c>
      <c r="E107" s="32">
        <f t="shared" si="7"/>
        <v>389.29609494922101</v>
      </c>
      <c r="F107" s="32">
        <f t="shared" si="11"/>
        <v>67125.769514815678</v>
      </c>
    </row>
    <row r="108" spans="1:6" x14ac:dyDescent="0.25">
      <c r="A108" s="29">
        <f t="shared" si="8"/>
        <v>100</v>
      </c>
      <c r="B108" s="30">
        <f t="shared" si="9"/>
        <v>45717</v>
      </c>
      <c r="C108" s="31">
        <f t="shared" si="10"/>
        <v>67125.769514815678</v>
      </c>
      <c r="D108" s="31">
        <f t="shared" si="6"/>
        <v>500</v>
      </c>
      <c r="E108" s="32">
        <f t="shared" si="7"/>
        <v>394.48365550309148</v>
      </c>
      <c r="F108" s="32">
        <f t="shared" si="11"/>
        <v>68020.253170318771</v>
      </c>
    </row>
    <row r="109" spans="1:6" x14ac:dyDescent="0.25">
      <c r="A109" s="29">
        <f t="shared" si="8"/>
        <v>101</v>
      </c>
      <c r="B109" s="30">
        <f t="shared" si="9"/>
        <v>45748</v>
      </c>
      <c r="C109" s="31">
        <f t="shared" si="10"/>
        <v>68020.253170318771</v>
      </c>
      <c r="D109" s="31">
        <f t="shared" si="6"/>
        <v>500</v>
      </c>
      <c r="E109" s="32">
        <f t="shared" si="7"/>
        <v>399.7014768268595</v>
      </c>
      <c r="F109" s="32">
        <f t="shared" si="11"/>
        <v>68919.954647145627</v>
      </c>
    </row>
    <row r="110" spans="1:6" x14ac:dyDescent="0.25">
      <c r="A110" s="29">
        <f t="shared" si="8"/>
        <v>102</v>
      </c>
      <c r="B110" s="30">
        <f t="shared" si="9"/>
        <v>45778</v>
      </c>
      <c r="C110" s="31">
        <f t="shared" si="10"/>
        <v>68919.954647145627</v>
      </c>
      <c r="D110" s="31">
        <f t="shared" si="6"/>
        <v>500</v>
      </c>
      <c r="E110" s="32">
        <f t="shared" si="7"/>
        <v>404.94973544168283</v>
      </c>
      <c r="F110" s="32">
        <f t="shared" si="11"/>
        <v>69824.904382587309</v>
      </c>
    </row>
    <row r="111" spans="1:6" x14ac:dyDescent="0.25">
      <c r="A111" s="29">
        <f t="shared" si="8"/>
        <v>103</v>
      </c>
      <c r="B111" s="30">
        <f t="shared" si="9"/>
        <v>45809</v>
      </c>
      <c r="C111" s="31">
        <f t="shared" si="10"/>
        <v>69824.904382587309</v>
      </c>
      <c r="D111" s="31">
        <f t="shared" si="6"/>
        <v>500</v>
      </c>
      <c r="E111" s="32">
        <f t="shared" si="7"/>
        <v>410.22860889842599</v>
      </c>
      <c r="F111" s="32">
        <f t="shared" si="11"/>
        <v>70735.132991485734</v>
      </c>
    </row>
    <row r="112" spans="1:6" x14ac:dyDescent="0.25">
      <c r="A112" s="29">
        <f t="shared" si="8"/>
        <v>104</v>
      </c>
      <c r="B112" s="30">
        <f t="shared" si="9"/>
        <v>45839</v>
      </c>
      <c r="C112" s="31">
        <f t="shared" si="10"/>
        <v>70735.132991485734</v>
      </c>
      <c r="D112" s="31">
        <f t="shared" si="6"/>
        <v>500</v>
      </c>
      <c r="E112" s="32">
        <f t="shared" si="7"/>
        <v>415.53827578366679</v>
      </c>
      <c r="F112" s="32">
        <f t="shared" si="11"/>
        <v>71650.671267269398</v>
      </c>
    </row>
    <row r="113" spans="1:6" x14ac:dyDescent="0.25">
      <c r="A113" s="29">
        <f t="shared" si="8"/>
        <v>105</v>
      </c>
      <c r="B113" s="30">
        <f t="shared" si="9"/>
        <v>45870</v>
      </c>
      <c r="C113" s="31">
        <f t="shared" si="10"/>
        <v>71650.671267269398</v>
      </c>
      <c r="D113" s="31">
        <f t="shared" si="6"/>
        <v>500</v>
      </c>
      <c r="E113" s="32">
        <f t="shared" si="7"/>
        <v>420.87891572573818</v>
      </c>
      <c r="F113" s="32">
        <f t="shared" si="11"/>
        <v>72571.550182995139</v>
      </c>
    </row>
    <row r="114" spans="1:6" x14ac:dyDescent="0.25">
      <c r="A114" s="29">
        <f t="shared" si="8"/>
        <v>106</v>
      </c>
      <c r="B114" s="30">
        <f t="shared" si="9"/>
        <v>45901</v>
      </c>
      <c r="C114" s="31">
        <f t="shared" si="10"/>
        <v>72571.550182995139</v>
      </c>
      <c r="D114" s="31">
        <f t="shared" si="6"/>
        <v>500</v>
      </c>
      <c r="E114" s="32">
        <f t="shared" si="7"/>
        <v>426.25070940080502</v>
      </c>
      <c r="F114" s="32">
        <f t="shared" si="11"/>
        <v>73497.800892395942</v>
      </c>
    </row>
    <row r="115" spans="1:6" x14ac:dyDescent="0.25">
      <c r="A115" s="29">
        <f t="shared" si="8"/>
        <v>107</v>
      </c>
      <c r="B115" s="30">
        <f t="shared" si="9"/>
        <v>45931</v>
      </c>
      <c r="C115" s="31">
        <f t="shared" si="10"/>
        <v>73497.800892395942</v>
      </c>
      <c r="D115" s="31">
        <f t="shared" si="6"/>
        <v>500</v>
      </c>
      <c r="E115" s="32">
        <f t="shared" si="7"/>
        <v>431.65383853897634</v>
      </c>
      <c r="F115" s="32">
        <f t="shared" si="11"/>
        <v>74429.454730934915</v>
      </c>
    </row>
    <row r="116" spans="1:6" x14ac:dyDescent="0.25">
      <c r="A116" s="29">
        <f t="shared" si="8"/>
        <v>108</v>
      </c>
      <c r="B116" s="30">
        <f t="shared" si="9"/>
        <v>45962</v>
      </c>
      <c r="C116" s="31">
        <f t="shared" si="10"/>
        <v>74429.454730934915</v>
      </c>
      <c r="D116" s="31">
        <f t="shared" si="6"/>
        <v>500</v>
      </c>
      <c r="E116" s="32">
        <f t="shared" si="7"/>
        <v>437.08848593045371</v>
      </c>
      <c r="F116" s="32">
        <f t="shared" si="11"/>
        <v>75366.543216865364</v>
      </c>
    </row>
    <row r="117" spans="1:6" x14ac:dyDescent="0.25">
      <c r="A117" s="29">
        <f t="shared" si="8"/>
        <v>109</v>
      </c>
      <c r="B117" s="30">
        <f t="shared" si="9"/>
        <v>45992</v>
      </c>
      <c r="C117" s="31">
        <f t="shared" si="10"/>
        <v>75366.543216865364</v>
      </c>
      <c r="D117" s="31">
        <f t="shared" si="6"/>
        <v>500</v>
      </c>
      <c r="E117" s="32">
        <f t="shared" si="7"/>
        <v>442.55483543171465</v>
      </c>
      <c r="F117" s="32">
        <f t="shared" si="11"/>
        <v>76309.098052297079</v>
      </c>
    </row>
    <row r="118" spans="1:6" x14ac:dyDescent="0.25">
      <c r="A118" s="29">
        <f t="shared" si="8"/>
        <v>110</v>
      </c>
      <c r="B118" s="30">
        <f t="shared" si="9"/>
        <v>46023</v>
      </c>
      <c r="C118" s="31">
        <f t="shared" si="10"/>
        <v>76309.098052297079</v>
      </c>
      <c r="D118" s="31">
        <f t="shared" si="6"/>
        <v>500</v>
      </c>
      <c r="E118" s="32">
        <f t="shared" si="7"/>
        <v>448.053071971733</v>
      </c>
      <c r="F118" s="32">
        <f t="shared" si="11"/>
        <v>77257.151124268814</v>
      </c>
    </row>
    <row r="119" spans="1:6" x14ac:dyDescent="0.25">
      <c r="A119" s="29">
        <f t="shared" si="8"/>
        <v>111</v>
      </c>
      <c r="B119" s="30">
        <f t="shared" si="9"/>
        <v>46054</v>
      </c>
      <c r="C119" s="31">
        <f t="shared" si="10"/>
        <v>77257.151124268814</v>
      </c>
      <c r="D119" s="31">
        <f t="shared" si="6"/>
        <v>500</v>
      </c>
      <c r="E119" s="32">
        <f t="shared" si="7"/>
        <v>453.58338155823475</v>
      </c>
      <c r="F119" s="32">
        <f t="shared" si="11"/>
        <v>78210.734505827044</v>
      </c>
    </row>
    <row r="120" spans="1:6" x14ac:dyDescent="0.25">
      <c r="A120" s="29">
        <f t="shared" si="8"/>
        <v>112</v>
      </c>
      <c r="B120" s="30">
        <f t="shared" si="9"/>
        <v>46082</v>
      </c>
      <c r="C120" s="31">
        <f t="shared" si="10"/>
        <v>78210.734505827044</v>
      </c>
      <c r="D120" s="31">
        <f t="shared" si="6"/>
        <v>500</v>
      </c>
      <c r="E120" s="32">
        <f t="shared" si="7"/>
        <v>459.14595128399111</v>
      </c>
      <c r="F120" s="32">
        <f t="shared" si="11"/>
        <v>79169.880457111038</v>
      </c>
    </row>
    <row r="121" spans="1:6" x14ac:dyDescent="0.25">
      <c r="A121" s="29">
        <f t="shared" si="8"/>
        <v>113</v>
      </c>
      <c r="B121" s="30">
        <f t="shared" si="9"/>
        <v>46113</v>
      </c>
      <c r="C121" s="31">
        <f t="shared" si="10"/>
        <v>79169.880457111038</v>
      </c>
      <c r="D121" s="31">
        <f t="shared" si="6"/>
        <v>500</v>
      </c>
      <c r="E121" s="32">
        <f t="shared" si="7"/>
        <v>464.74096933314775</v>
      </c>
      <c r="F121" s="32">
        <f t="shared" si="11"/>
        <v>80134.621426444181</v>
      </c>
    </row>
    <row r="122" spans="1:6" x14ac:dyDescent="0.25">
      <c r="A122" s="29">
        <f t="shared" si="8"/>
        <v>114</v>
      </c>
      <c r="B122" s="30">
        <f t="shared" si="9"/>
        <v>46143</v>
      </c>
      <c r="C122" s="31">
        <f t="shared" si="10"/>
        <v>80134.621426444181</v>
      </c>
      <c r="D122" s="31">
        <f t="shared" si="6"/>
        <v>500</v>
      </c>
      <c r="E122" s="32">
        <f t="shared" si="7"/>
        <v>470.36862498759109</v>
      </c>
      <c r="F122" s="32">
        <f t="shared" si="11"/>
        <v>81104.990051431771</v>
      </c>
    </row>
    <row r="123" spans="1:6" x14ac:dyDescent="0.25">
      <c r="A123" s="29">
        <f t="shared" si="8"/>
        <v>115</v>
      </c>
      <c r="B123" s="30">
        <f t="shared" si="9"/>
        <v>46174</v>
      </c>
      <c r="C123" s="31">
        <f t="shared" si="10"/>
        <v>81104.990051431771</v>
      </c>
      <c r="D123" s="31">
        <f t="shared" si="6"/>
        <v>500</v>
      </c>
      <c r="E123" s="32">
        <f t="shared" si="7"/>
        <v>476.029108633352</v>
      </c>
      <c r="F123" s="32">
        <f t="shared" si="11"/>
        <v>82081.019160065116</v>
      </c>
    </row>
    <row r="124" spans="1:6" x14ac:dyDescent="0.25">
      <c r="A124" s="29">
        <f t="shared" si="8"/>
        <v>116</v>
      </c>
      <c r="B124" s="30">
        <f t="shared" si="9"/>
        <v>46204</v>
      </c>
      <c r="C124" s="31">
        <f t="shared" si="10"/>
        <v>82081.019160065116</v>
      </c>
      <c r="D124" s="31">
        <f t="shared" si="6"/>
        <v>500</v>
      </c>
      <c r="E124" s="32">
        <f t="shared" si="7"/>
        <v>481.72261176704654</v>
      </c>
      <c r="F124" s="32">
        <f t="shared" si="11"/>
        <v>83062.741771832167</v>
      </c>
    </row>
    <row r="125" spans="1:6" x14ac:dyDescent="0.25">
      <c r="A125" s="29">
        <f t="shared" si="8"/>
        <v>117</v>
      </c>
      <c r="B125" s="30">
        <f t="shared" si="9"/>
        <v>46235</v>
      </c>
      <c r="C125" s="31">
        <f t="shared" si="10"/>
        <v>83062.741771832167</v>
      </c>
      <c r="D125" s="31">
        <f t="shared" si="6"/>
        <v>500</v>
      </c>
      <c r="E125" s="32">
        <f t="shared" si="7"/>
        <v>487.44932700235432</v>
      </c>
      <c r="F125" s="32">
        <f t="shared" si="11"/>
        <v>84050.191098834519</v>
      </c>
    </row>
    <row r="126" spans="1:6" x14ac:dyDescent="0.25">
      <c r="A126" s="29">
        <f t="shared" si="8"/>
        <v>118</v>
      </c>
      <c r="B126" s="30">
        <f t="shared" si="9"/>
        <v>46266</v>
      </c>
      <c r="C126" s="31">
        <f t="shared" si="10"/>
        <v>84050.191098834519</v>
      </c>
      <c r="D126" s="31">
        <f t="shared" si="6"/>
        <v>500</v>
      </c>
      <c r="E126" s="32">
        <f t="shared" si="7"/>
        <v>493.20944807653473</v>
      </c>
      <c r="F126" s="32">
        <f t="shared" si="11"/>
        <v>85043.400546911056</v>
      </c>
    </row>
    <row r="127" spans="1:6" x14ac:dyDescent="0.25">
      <c r="A127" s="29">
        <f t="shared" si="8"/>
        <v>119</v>
      </c>
      <c r="B127" s="30">
        <f t="shared" si="9"/>
        <v>46296</v>
      </c>
      <c r="C127" s="31">
        <f t="shared" si="10"/>
        <v>85043.400546911056</v>
      </c>
      <c r="D127" s="31">
        <f t="shared" si="6"/>
        <v>500</v>
      </c>
      <c r="E127" s="32">
        <f t="shared" si="7"/>
        <v>499.00316985698117</v>
      </c>
      <c r="F127" s="32">
        <f t="shared" si="11"/>
        <v>86042.403716768036</v>
      </c>
    </row>
    <row r="128" spans="1:6" x14ac:dyDescent="0.25">
      <c r="A128" s="29">
        <f t="shared" si="8"/>
        <v>120</v>
      </c>
      <c r="B128" s="30">
        <f t="shared" si="9"/>
        <v>46327</v>
      </c>
      <c r="C128" s="31">
        <f t="shared" si="10"/>
        <v>86042.403716768036</v>
      </c>
      <c r="D128" s="31">
        <f t="shared" si="6"/>
        <v>500</v>
      </c>
      <c r="E128" s="32">
        <f t="shared" si="7"/>
        <v>504.83068834781358</v>
      </c>
      <c r="F128" s="32">
        <f t="shared" si="11"/>
        <v>87047.234405115843</v>
      </c>
    </row>
    <row r="129" spans="1:6" x14ac:dyDescent="0.25">
      <c r="A129" s="29">
        <f t="shared" si="8"/>
        <v>121</v>
      </c>
      <c r="B129" s="30">
        <f t="shared" si="9"/>
        <v>46357</v>
      </c>
      <c r="C129" s="31">
        <f t="shared" si="10"/>
        <v>87047.234405115843</v>
      </c>
      <c r="D129" s="31">
        <f t="shared" si="6"/>
        <v>500</v>
      </c>
      <c r="E129" s="32">
        <f t="shared" si="7"/>
        <v>510.69220069650913</v>
      </c>
      <c r="F129" s="32">
        <f t="shared" si="11"/>
        <v>88057.926605812347</v>
      </c>
    </row>
    <row r="130" spans="1:6" x14ac:dyDescent="0.25">
      <c r="A130" s="29">
        <f t="shared" si="8"/>
        <v>122</v>
      </c>
      <c r="B130" s="30">
        <f t="shared" si="9"/>
        <v>46388</v>
      </c>
      <c r="C130" s="31">
        <f t="shared" si="10"/>
        <v>88057.926605812347</v>
      </c>
      <c r="D130" s="31">
        <f t="shared" si="6"/>
        <v>500</v>
      </c>
      <c r="E130" s="32">
        <f t="shared" si="7"/>
        <v>516.5879052005721</v>
      </c>
      <c r="F130" s="32">
        <f t="shared" si="11"/>
        <v>89074.514511012923</v>
      </c>
    </row>
    <row r="131" spans="1:6" x14ac:dyDescent="0.25">
      <c r="A131" s="29">
        <f t="shared" si="8"/>
        <v>123</v>
      </c>
      <c r="B131" s="30">
        <f t="shared" si="9"/>
        <v>46419</v>
      </c>
      <c r="C131" s="31">
        <f t="shared" si="10"/>
        <v>89074.514511012923</v>
      </c>
      <c r="D131" s="31">
        <f t="shared" si="6"/>
        <v>500</v>
      </c>
      <c r="E131" s="32">
        <f t="shared" si="7"/>
        <v>522.51800131424204</v>
      </c>
      <c r="F131" s="32">
        <f t="shared" si="11"/>
        <v>90097.032512327161</v>
      </c>
    </row>
    <row r="132" spans="1:6" x14ac:dyDescent="0.25">
      <c r="A132" s="29">
        <f t="shared" si="8"/>
        <v>124</v>
      </c>
      <c r="B132" s="30">
        <f t="shared" si="9"/>
        <v>46447</v>
      </c>
      <c r="C132" s="31">
        <f t="shared" si="10"/>
        <v>90097.032512327161</v>
      </c>
      <c r="D132" s="31">
        <f t="shared" si="6"/>
        <v>500</v>
      </c>
      <c r="E132" s="32">
        <f t="shared" si="7"/>
        <v>528.48268965524176</v>
      </c>
      <c r="F132" s="32">
        <f t="shared" si="11"/>
        <v>91125.515201982402</v>
      </c>
    </row>
    <row r="133" spans="1:6" x14ac:dyDescent="0.25">
      <c r="A133" s="29">
        <f t="shared" si="8"/>
        <v>125</v>
      </c>
      <c r="B133" s="30">
        <f t="shared" si="9"/>
        <v>46478</v>
      </c>
      <c r="C133" s="31">
        <f t="shared" si="10"/>
        <v>91125.515201982402</v>
      </c>
      <c r="D133" s="31">
        <f t="shared" si="6"/>
        <v>500</v>
      </c>
      <c r="E133" s="32">
        <f t="shared" si="7"/>
        <v>534.48217201156399</v>
      </c>
      <c r="F133" s="32">
        <f t="shared" si="11"/>
        <v>92159.99737399396</v>
      </c>
    </row>
    <row r="134" spans="1:6" x14ac:dyDescent="0.25">
      <c r="A134" s="29">
        <f t="shared" si="8"/>
        <v>126</v>
      </c>
      <c r="B134" s="30">
        <f t="shared" si="9"/>
        <v>46508</v>
      </c>
      <c r="C134" s="31">
        <f t="shared" si="10"/>
        <v>92159.99737399396</v>
      </c>
      <c r="D134" s="31">
        <f t="shared" si="6"/>
        <v>500</v>
      </c>
      <c r="E134" s="32">
        <f t="shared" si="7"/>
        <v>540.51665134829807</v>
      </c>
      <c r="F134" s="32">
        <f t="shared" si="11"/>
        <v>93200.514025342258</v>
      </c>
    </row>
    <row r="135" spans="1:6" x14ac:dyDescent="0.25">
      <c r="A135" s="29">
        <f t="shared" si="8"/>
        <v>127</v>
      </c>
      <c r="B135" s="30">
        <f t="shared" si="9"/>
        <v>46539</v>
      </c>
      <c r="C135" s="31">
        <f t="shared" si="10"/>
        <v>93200.514025342258</v>
      </c>
      <c r="D135" s="31">
        <f t="shared" si="6"/>
        <v>500</v>
      </c>
      <c r="E135" s="32">
        <f t="shared" si="7"/>
        <v>546.58633181449648</v>
      </c>
      <c r="F135" s="32">
        <f t="shared" si="11"/>
        <v>94247.100357156756</v>
      </c>
    </row>
    <row r="136" spans="1:6" x14ac:dyDescent="0.25">
      <c r="A136" s="29">
        <f t="shared" si="8"/>
        <v>128</v>
      </c>
      <c r="B136" s="30">
        <f t="shared" si="9"/>
        <v>46569</v>
      </c>
      <c r="C136" s="31">
        <f t="shared" si="10"/>
        <v>94247.100357156756</v>
      </c>
      <c r="D136" s="31">
        <f t="shared" si="6"/>
        <v>500</v>
      </c>
      <c r="E136" s="32">
        <f t="shared" si="7"/>
        <v>552.69141875008108</v>
      </c>
      <c r="F136" s="32">
        <f t="shared" si="11"/>
        <v>95299.791775906837</v>
      </c>
    </row>
    <row r="137" spans="1:6" x14ac:dyDescent="0.25">
      <c r="A137" s="29">
        <f t="shared" si="8"/>
        <v>129</v>
      </c>
      <c r="B137" s="30">
        <f t="shared" si="9"/>
        <v>46600</v>
      </c>
      <c r="C137" s="31">
        <f t="shared" si="10"/>
        <v>95299.791775906837</v>
      </c>
      <c r="D137" s="31">
        <f t="shared" ref="D137:D200" si="12">LoanAmount</f>
        <v>500</v>
      </c>
      <c r="E137" s="32">
        <f t="shared" ref="E137:E200" si="13">(C137+D137)*(InterestRate/12)</f>
        <v>558.83211869278989</v>
      </c>
      <c r="F137" s="32">
        <f t="shared" si="11"/>
        <v>96358.62389459963</v>
      </c>
    </row>
    <row r="138" spans="1:6" x14ac:dyDescent="0.25">
      <c r="A138" s="29">
        <f t="shared" si="8"/>
        <v>130</v>
      </c>
      <c r="B138" s="30">
        <f t="shared" si="9"/>
        <v>46631</v>
      </c>
      <c r="C138" s="31">
        <f t="shared" si="10"/>
        <v>96358.62389459963</v>
      </c>
      <c r="D138" s="31">
        <f t="shared" si="12"/>
        <v>500</v>
      </c>
      <c r="E138" s="32">
        <f t="shared" si="13"/>
        <v>565.00863938516454</v>
      </c>
      <c r="F138" s="32">
        <f t="shared" si="11"/>
        <v>97423.632533984797</v>
      </c>
    </row>
    <row r="139" spans="1:6" x14ac:dyDescent="0.25">
      <c r="A139" s="29">
        <f t="shared" ref="A139:A202" si="14">A138+1</f>
        <v>131</v>
      </c>
      <c r="B139" s="30">
        <f t="shared" ref="B139:B202" si="15">EDATE(B138,1)</f>
        <v>46661</v>
      </c>
      <c r="C139" s="31">
        <f t="shared" si="10"/>
        <v>97423.632533984797</v>
      </c>
      <c r="D139" s="31">
        <f t="shared" si="12"/>
        <v>500</v>
      </c>
      <c r="E139" s="32">
        <f t="shared" si="13"/>
        <v>571.221189781578</v>
      </c>
      <c r="F139" s="32">
        <f t="shared" si="11"/>
        <v>98494.85372376637</v>
      </c>
    </row>
    <row r="140" spans="1:6" x14ac:dyDescent="0.25">
      <c r="A140" s="29">
        <f t="shared" si="14"/>
        <v>132</v>
      </c>
      <c r="B140" s="30">
        <f t="shared" si="15"/>
        <v>46692</v>
      </c>
      <c r="C140" s="31">
        <f t="shared" ref="C140:C203" si="16">F139</f>
        <v>98494.85372376637</v>
      </c>
      <c r="D140" s="31">
        <f t="shared" si="12"/>
        <v>500</v>
      </c>
      <c r="E140" s="32">
        <f t="shared" si="13"/>
        <v>577.46998005530384</v>
      </c>
      <c r="F140" s="32">
        <f t="shared" ref="F140:F203" si="17">SUM(C140:E140)</f>
        <v>99572.323703821676</v>
      </c>
    </row>
    <row r="141" spans="1:6" x14ac:dyDescent="0.25">
      <c r="A141" s="29">
        <f t="shared" si="14"/>
        <v>133</v>
      </c>
      <c r="B141" s="30">
        <f t="shared" si="15"/>
        <v>46722</v>
      </c>
      <c r="C141" s="31">
        <f t="shared" si="16"/>
        <v>99572.323703821676</v>
      </c>
      <c r="D141" s="31">
        <f t="shared" si="12"/>
        <v>500</v>
      </c>
      <c r="E141" s="32">
        <f t="shared" si="13"/>
        <v>583.7552216056265</v>
      </c>
      <c r="F141" s="32">
        <f t="shared" si="17"/>
        <v>100656.0789254273</v>
      </c>
    </row>
    <row r="142" spans="1:6" x14ac:dyDescent="0.25">
      <c r="A142" s="29">
        <f t="shared" si="14"/>
        <v>134</v>
      </c>
      <c r="B142" s="30">
        <f t="shared" si="15"/>
        <v>46753</v>
      </c>
      <c r="C142" s="31">
        <f t="shared" si="16"/>
        <v>100656.0789254273</v>
      </c>
      <c r="D142" s="31">
        <f t="shared" si="12"/>
        <v>500</v>
      </c>
      <c r="E142" s="32">
        <f t="shared" si="13"/>
        <v>590.07712706499262</v>
      </c>
      <c r="F142" s="32">
        <f t="shared" si="17"/>
        <v>101746.15605249228</v>
      </c>
    </row>
    <row r="143" spans="1:6" x14ac:dyDescent="0.25">
      <c r="A143" s="29">
        <f t="shared" si="14"/>
        <v>135</v>
      </c>
      <c r="B143" s="30">
        <f t="shared" si="15"/>
        <v>46784</v>
      </c>
      <c r="C143" s="31">
        <f t="shared" si="16"/>
        <v>101746.15605249228</v>
      </c>
      <c r="D143" s="31">
        <f t="shared" si="12"/>
        <v>500</v>
      </c>
      <c r="E143" s="32">
        <f t="shared" si="13"/>
        <v>596.43591030620496</v>
      </c>
      <c r="F143" s="32">
        <f t="shared" si="17"/>
        <v>102842.59196279848</v>
      </c>
    </row>
    <row r="144" spans="1:6" x14ac:dyDescent="0.25">
      <c r="A144" s="29">
        <f t="shared" si="14"/>
        <v>136</v>
      </c>
      <c r="B144" s="30">
        <f t="shared" si="15"/>
        <v>46813</v>
      </c>
      <c r="C144" s="31">
        <f t="shared" si="16"/>
        <v>102842.59196279848</v>
      </c>
      <c r="D144" s="31">
        <f t="shared" si="12"/>
        <v>500</v>
      </c>
      <c r="E144" s="32">
        <f t="shared" si="13"/>
        <v>602.8317864496579</v>
      </c>
      <c r="F144" s="32">
        <f t="shared" si="17"/>
        <v>103945.42374924815</v>
      </c>
    </row>
    <row r="145" spans="1:6" x14ac:dyDescent="0.25">
      <c r="A145" s="29">
        <f t="shared" si="14"/>
        <v>137</v>
      </c>
      <c r="B145" s="30">
        <f t="shared" si="15"/>
        <v>46844</v>
      </c>
      <c r="C145" s="31">
        <f t="shared" si="16"/>
        <v>103945.42374924815</v>
      </c>
      <c r="D145" s="31">
        <f t="shared" si="12"/>
        <v>500</v>
      </c>
      <c r="E145" s="32">
        <f t="shared" si="13"/>
        <v>609.2649718706142</v>
      </c>
      <c r="F145" s="32">
        <f t="shared" si="17"/>
        <v>105054.68872111876</v>
      </c>
    </row>
    <row r="146" spans="1:6" x14ac:dyDescent="0.25">
      <c r="A146" s="29">
        <f t="shared" si="14"/>
        <v>138</v>
      </c>
      <c r="B146" s="30">
        <f t="shared" si="15"/>
        <v>46874</v>
      </c>
      <c r="C146" s="31">
        <f t="shared" si="16"/>
        <v>105054.68872111876</v>
      </c>
      <c r="D146" s="31">
        <f t="shared" si="12"/>
        <v>500</v>
      </c>
      <c r="E146" s="32">
        <f t="shared" si="13"/>
        <v>615.73568420652612</v>
      </c>
      <c r="F146" s="32">
        <f t="shared" si="17"/>
        <v>106170.42440532528</v>
      </c>
    </row>
    <row r="147" spans="1:6" x14ac:dyDescent="0.25">
      <c r="A147" s="29">
        <f t="shared" si="14"/>
        <v>139</v>
      </c>
      <c r="B147" s="30">
        <f t="shared" si="15"/>
        <v>46905</v>
      </c>
      <c r="C147" s="31">
        <f t="shared" si="16"/>
        <v>106170.42440532528</v>
      </c>
      <c r="D147" s="31">
        <f t="shared" si="12"/>
        <v>500</v>
      </c>
      <c r="E147" s="32">
        <f t="shared" si="13"/>
        <v>622.24414236439748</v>
      </c>
      <c r="F147" s="32">
        <f t="shared" si="17"/>
        <v>107292.66854768967</v>
      </c>
    </row>
    <row r="148" spans="1:6" x14ac:dyDescent="0.25">
      <c r="A148" s="29">
        <f t="shared" si="14"/>
        <v>140</v>
      </c>
      <c r="B148" s="30">
        <f t="shared" si="15"/>
        <v>46935</v>
      </c>
      <c r="C148" s="31">
        <f t="shared" si="16"/>
        <v>107292.66854768967</v>
      </c>
      <c r="D148" s="31">
        <f t="shared" si="12"/>
        <v>500</v>
      </c>
      <c r="E148" s="32">
        <f t="shared" si="13"/>
        <v>628.79056652818974</v>
      </c>
      <c r="F148" s="32">
        <f t="shared" si="17"/>
        <v>108421.45911421785</v>
      </c>
    </row>
    <row r="149" spans="1:6" x14ac:dyDescent="0.25">
      <c r="A149" s="29">
        <f t="shared" si="14"/>
        <v>141</v>
      </c>
      <c r="B149" s="30">
        <f t="shared" si="15"/>
        <v>46966</v>
      </c>
      <c r="C149" s="31">
        <f t="shared" si="16"/>
        <v>108421.45911421785</v>
      </c>
      <c r="D149" s="31">
        <f t="shared" si="12"/>
        <v>500</v>
      </c>
      <c r="E149" s="32">
        <f t="shared" si="13"/>
        <v>635.37517816627087</v>
      </c>
      <c r="F149" s="32">
        <f t="shared" si="17"/>
        <v>109556.83429238413</v>
      </c>
    </row>
    <row r="150" spans="1:6" x14ac:dyDescent="0.25">
      <c r="A150" s="29">
        <f t="shared" si="14"/>
        <v>142</v>
      </c>
      <c r="B150" s="30">
        <f t="shared" si="15"/>
        <v>46997</v>
      </c>
      <c r="C150" s="31">
        <f t="shared" si="16"/>
        <v>109556.83429238413</v>
      </c>
      <c r="D150" s="31">
        <f t="shared" si="12"/>
        <v>500</v>
      </c>
      <c r="E150" s="32">
        <f t="shared" si="13"/>
        <v>641.99820003890738</v>
      </c>
      <c r="F150" s="32">
        <f t="shared" si="17"/>
        <v>110698.83249242304</v>
      </c>
    </row>
    <row r="151" spans="1:6" x14ac:dyDescent="0.25">
      <c r="A151" s="29">
        <f t="shared" si="14"/>
        <v>143</v>
      </c>
      <c r="B151" s="30">
        <f t="shared" si="15"/>
        <v>47027</v>
      </c>
      <c r="C151" s="31">
        <f t="shared" si="16"/>
        <v>110698.83249242304</v>
      </c>
      <c r="D151" s="31">
        <f t="shared" si="12"/>
        <v>500</v>
      </c>
      <c r="E151" s="32">
        <f t="shared" si="13"/>
        <v>648.65985620580113</v>
      </c>
      <c r="F151" s="32">
        <f t="shared" si="17"/>
        <v>111847.49234862885</v>
      </c>
    </row>
    <row r="152" spans="1:6" x14ac:dyDescent="0.25">
      <c r="A152" s="29">
        <f t="shared" si="14"/>
        <v>144</v>
      </c>
      <c r="B152" s="30">
        <f t="shared" si="15"/>
        <v>47058</v>
      </c>
      <c r="C152" s="31">
        <f t="shared" si="16"/>
        <v>111847.49234862885</v>
      </c>
      <c r="D152" s="31">
        <f t="shared" si="12"/>
        <v>500</v>
      </c>
      <c r="E152" s="32">
        <f t="shared" si="13"/>
        <v>655.36037203366834</v>
      </c>
      <c r="F152" s="32">
        <f t="shared" si="17"/>
        <v>113002.85272066251</v>
      </c>
    </row>
    <row r="153" spans="1:6" x14ac:dyDescent="0.25">
      <c r="A153" s="29">
        <f t="shared" si="14"/>
        <v>145</v>
      </c>
      <c r="B153" s="30">
        <f t="shared" si="15"/>
        <v>47088</v>
      </c>
      <c r="C153" s="31">
        <f t="shared" si="16"/>
        <v>113002.85272066251</v>
      </c>
      <c r="D153" s="31">
        <f t="shared" si="12"/>
        <v>500</v>
      </c>
      <c r="E153" s="32">
        <f t="shared" si="13"/>
        <v>662.09997420386469</v>
      </c>
      <c r="F153" s="32">
        <f t="shared" si="17"/>
        <v>114164.95269486638</v>
      </c>
    </row>
    <row r="154" spans="1:6" x14ac:dyDescent="0.25">
      <c r="A154" s="29">
        <f t="shared" si="14"/>
        <v>146</v>
      </c>
      <c r="B154" s="30">
        <f t="shared" si="15"/>
        <v>47119</v>
      </c>
      <c r="C154" s="31">
        <f t="shared" si="16"/>
        <v>114164.95269486638</v>
      </c>
      <c r="D154" s="31">
        <f t="shared" si="12"/>
        <v>500</v>
      </c>
      <c r="E154" s="32">
        <f t="shared" si="13"/>
        <v>668.87889072005396</v>
      </c>
      <c r="F154" s="32">
        <f t="shared" si="17"/>
        <v>115333.83158558643</v>
      </c>
    </row>
    <row r="155" spans="1:6" x14ac:dyDescent="0.25">
      <c r="A155" s="29">
        <f t="shared" si="14"/>
        <v>147</v>
      </c>
      <c r="B155" s="30">
        <f t="shared" si="15"/>
        <v>47150</v>
      </c>
      <c r="C155" s="31">
        <f t="shared" si="16"/>
        <v>115333.83158558643</v>
      </c>
      <c r="D155" s="31">
        <f t="shared" si="12"/>
        <v>500</v>
      </c>
      <c r="E155" s="32">
        <f t="shared" si="13"/>
        <v>675.69735091592088</v>
      </c>
      <c r="F155" s="32">
        <f t="shared" si="17"/>
        <v>116509.52893650235</v>
      </c>
    </row>
    <row r="156" spans="1:6" x14ac:dyDescent="0.25">
      <c r="A156" s="29">
        <f t="shared" si="14"/>
        <v>148</v>
      </c>
      <c r="B156" s="30">
        <f t="shared" si="15"/>
        <v>47178</v>
      </c>
      <c r="C156" s="31">
        <f t="shared" si="16"/>
        <v>116509.52893650235</v>
      </c>
      <c r="D156" s="31">
        <f t="shared" si="12"/>
        <v>500</v>
      </c>
      <c r="E156" s="32">
        <f t="shared" si="13"/>
        <v>682.55558546293037</v>
      </c>
      <c r="F156" s="32">
        <f t="shared" si="17"/>
        <v>117692.08452196528</v>
      </c>
    </row>
    <row r="157" spans="1:6" x14ac:dyDescent="0.25">
      <c r="A157" s="29">
        <f t="shared" si="14"/>
        <v>149</v>
      </c>
      <c r="B157" s="30">
        <f t="shared" si="15"/>
        <v>47209</v>
      </c>
      <c r="C157" s="31">
        <f t="shared" si="16"/>
        <v>117692.08452196528</v>
      </c>
      <c r="D157" s="31">
        <f t="shared" si="12"/>
        <v>500</v>
      </c>
      <c r="E157" s="32">
        <f t="shared" si="13"/>
        <v>689.45382637813088</v>
      </c>
      <c r="F157" s="32">
        <f t="shared" si="17"/>
        <v>118881.53834834341</v>
      </c>
    </row>
    <row r="158" spans="1:6" x14ac:dyDescent="0.25">
      <c r="A158" s="29">
        <f t="shared" si="14"/>
        <v>150</v>
      </c>
      <c r="B158" s="30">
        <f t="shared" si="15"/>
        <v>47239</v>
      </c>
      <c r="C158" s="31">
        <f t="shared" si="16"/>
        <v>118881.53834834341</v>
      </c>
      <c r="D158" s="31">
        <f t="shared" si="12"/>
        <v>500</v>
      </c>
      <c r="E158" s="32">
        <f t="shared" si="13"/>
        <v>696.39230703200326</v>
      </c>
      <c r="F158" s="32">
        <f t="shared" si="17"/>
        <v>120077.93065537541</v>
      </c>
    </row>
    <row r="159" spans="1:6" x14ac:dyDescent="0.25">
      <c r="A159" s="29">
        <f t="shared" si="14"/>
        <v>151</v>
      </c>
      <c r="B159" s="30">
        <f t="shared" si="15"/>
        <v>47270</v>
      </c>
      <c r="C159" s="31">
        <f t="shared" si="16"/>
        <v>120077.93065537541</v>
      </c>
      <c r="D159" s="31">
        <f t="shared" si="12"/>
        <v>500</v>
      </c>
      <c r="E159" s="32">
        <f t="shared" si="13"/>
        <v>703.37126215635658</v>
      </c>
      <c r="F159" s="32">
        <f t="shared" si="17"/>
        <v>121281.30191753177</v>
      </c>
    </row>
    <row r="160" spans="1:6" x14ac:dyDescent="0.25">
      <c r="A160" s="29">
        <f t="shared" si="14"/>
        <v>152</v>
      </c>
      <c r="B160" s="30">
        <f t="shared" si="15"/>
        <v>47300</v>
      </c>
      <c r="C160" s="31">
        <f t="shared" si="16"/>
        <v>121281.30191753177</v>
      </c>
      <c r="D160" s="31">
        <f t="shared" si="12"/>
        <v>500</v>
      </c>
      <c r="E160" s="32">
        <f t="shared" si="13"/>
        <v>710.39092785226876</v>
      </c>
      <c r="F160" s="32">
        <f t="shared" si="17"/>
        <v>122491.69284538404</v>
      </c>
    </row>
    <row r="161" spans="1:6" x14ac:dyDescent="0.25">
      <c r="A161" s="29">
        <f t="shared" si="14"/>
        <v>153</v>
      </c>
      <c r="B161" s="30">
        <f t="shared" si="15"/>
        <v>47331</v>
      </c>
      <c r="C161" s="31">
        <f t="shared" si="16"/>
        <v>122491.69284538404</v>
      </c>
      <c r="D161" s="31">
        <f t="shared" si="12"/>
        <v>500</v>
      </c>
      <c r="E161" s="32">
        <f t="shared" si="13"/>
        <v>717.45154159807362</v>
      </c>
      <c r="F161" s="32">
        <f t="shared" si="17"/>
        <v>123709.14438698211</v>
      </c>
    </row>
    <row r="162" spans="1:6" x14ac:dyDescent="0.25">
      <c r="A162" s="29">
        <f t="shared" si="14"/>
        <v>154</v>
      </c>
      <c r="B162" s="30">
        <f t="shared" si="15"/>
        <v>47362</v>
      </c>
      <c r="C162" s="31">
        <f t="shared" si="16"/>
        <v>123709.14438698211</v>
      </c>
      <c r="D162" s="31">
        <f t="shared" si="12"/>
        <v>500</v>
      </c>
      <c r="E162" s="32">
        <f t="shared" si="13"/>
        <v>724.55334225739568</v>
      </c>
      <c r="F162" s="32">
        <f t="shared" si="17"/>
        <v>124933.6977292395</v>
      </c>
    </row>
    <row r="163" spans="1:6" x14ac:dyDescent="0.25">
      <c r="A163" s="29">
        <f t="shared" si="14"/>
        <v>155</v>
      </c>
      <c r="B163" s="30">
        <f t="shared" si="15"/>
        <v>47392</v>
      </c>
      <c r="C163" s="31">
        <f t="shared" si="16"/>
        <v>124933.6977292395</v>
      </c>
      <c r="D163" s="31">
        <f t="shared" si="12"/>
        <v>500</v>
      </c>
      <c r="E163" s="32">
        <f t="shared" si="13"/>
        <v>731.6965700872305</v>
      </c>
      <c r="F163" s="32">
        <f t="shared" si="17"/>
        <v>126165.39429932673</v>
      </c>
    </row>
    <row r="164" spans="1:6" x14ac:dyDescent="0.25">
      <c r="A164" s="29">
        <f t="shared" si="14"/>
        <v>156</v>
      </c>
      <c r="B164" s="30">
        <f t="shared" si="15"/>
        <v>47423</v>
      </c>
      <c r="C164" s="31">
        <f t="shared" si="16"/>
        <v>126165.39429932673</v>
      </c>
      <c r="D164" s="31">
        <f t="shared" si="12"/>
        <v>500</v>
      </c>
      <c r="E164" s="32">
        <f t="shared" si="13"/>
        <v>738.88146674607265</v>
      </c>
      <c r="F164" s="32">
        <f t="shared" si="17"/>
        <v>127404.27576607279</v>
      </c>
    </row>
    <row r="165" spans="1:6" x14ac:dyDescent="0.25">
      <c r="A165" s="29">
        <f t="shared" si="14"/>
        <v>157</v>
      </c>
      <c r="B165" s="30">
        <f t="shared" si="15"/>
        <v>47453</v>
      </c>
      <c r="C165" s="31">
        <f t="shared" si="16"/>
        <v>127404.27576607279</v>
      </c>
      <c r="D165" s="31">
        <f t="shared" si="12"/>
        <v>500</v>
      </c>
      <c r="E165" s="32">
        <f t="shared" si="13"/>
        <v>746.10827530209133</v>
      </c>
      <c r="F165" s="32">
        <f t="shared" si="17"/>
        <v>128650.38404137488</v>
      </c>
    </row>
    <row r="166" spans="1:6" x14ac:dyDescent="0.25">
      <c r="A166" s="29">
        <f t="shared" si="14"/>
        <v>158</v>
      </c>
      <c r="B166" s="30">
        <f t="shared" si="15"/>
        <v>47484</v>
      </c>
      <c r="C166" s="31">
        <f t="shared" si="16"/>
        <v>128650.38404137488</v>
      </c>
      <c r="D166" s="31">
        <f t="shared" si="12"/>
        <v>500</v>
      </c>
      <c r="E166" s="32">
        <f t="shared" si="13"/>
        <v>753.37724024135355</v>
      </c>
      <c r="F166" s="32">
        <f t="shared" si="17"/>
        <v>129903.76128161624</v>
      </c>
    </row>
    <row r="167" spans="1:6" x14ac:dyDescent="0.25">
      <c r="A167" s="29">
        <f t="shared" si="14"/>
        <v>159</v>
      </c>
      <c r="B167" s="30">
        <f t="shared" si="15"/>
        <v>47515</v>
      </c>
      <c r="C167" s="31">
        <f t="shared" si="16"/>
        <v>129903.76128161624</v>
      </c>
      <c r="D167" s="31">
        <f t="shared" si="12"/>
        <v>500</v>
      </c>
      <c r="E167" s="32">
        <f t="shared" si="13"/>
        <v>760.68860747609483</v>
      </c>
      <c r="F167" s="32">
        <f t="shared" si="17"/>
        <v>131164.44988909233</v>
      </c>
    </row>
    <row r="168" spans="1:6" x14ac:dyDescent="0.25">
      <c r="A168" s="29">
        <f t="shared" si="14"/>
        <v>160</v>
      </c>
      <c r="B168" s="30">
        <f t="shared" si="15"/>
        <v>47543</v>
      </c>
      <c r="C168" s="31">
        <f t="shared" si="16"/>
        <v>131164.44988909233</v>
      </c>
      <c r="D168" s="31">
        <f t="shared" si="12"/>
        <v>500</v>
      </c>
      <c r="E168" s="32">
        <f t="shared" si="13"/>
        <v>768.0426243530386</v>
      </c>
      <c r="F168" s="32">
        <f t="shared" si="17"/>
        <v>132432.49251344538</v>
      </c>
    </row>
    <row r="169" spans="1:6" x14ac:dyDescent="0.25">
      <c r="A169" s="29">
        <f t="shared" si="14"/>
        <v>161</v>
      </c>
      <c r="B169" s="30">
        <f t="shared" si="15"/>
        <v>47574</v>
      </c>
      <c r="C169" s="31">
        <f t="shared" si="16"/>
        <v>132432.49251344538</v>
      </c>
      <c r="D169" s="31">
        <f t="shared" si="12"/>
        <v>500</v>
      </c>
      <c r="E169" s="32">
        <f t="shared" si="13"/>
        <v>775.4395396617648</v>
      </c>
      <c r="F169" s="32">
        <f t="shared" si="17"/>
        <v>133707.93205310716</v>
      </c>
    </row>
    <row r="170" spans="1:6" x14ac:dyDescent="0.25">
      <c r="A170" s="29">
        <f t="shared" si="14"/>
        <v>162</v>
      </c>
      <c r="B170" s="30">
        <f t="shared" si="15"/>
        <v>47604</v>
      </c>
      <c r="C170" s="31">
        <f t="shared" si="16"/>
        <v>133707.93205310716</v>
      </c>
      <c r="D170" s="31">
        <f t="shared" si="12"/>
        <v>500</v>
      </c>
      <c r="E170" s="32">
        <f t="shared" si="13"/>
        <v>782.87960364312517</v>
      </c>
      <c r="F170" s="32">
        <f t="shared" si="17"/>
        <v>134990.81165675027</v>
      </c>
    </row>
    <row r="171" spans="1:6" x14ac:dyDescent="0.25">
      <c r="A171" s="29">
        <f t="shared" si="14"/>
        <v>163</v>
      </c>
      <c r="B171" s="30">
        <f t="shared" si="15"/>
        <v>47635</v>
      </c>
      <c r="C171" s="31">
        <f t="shared" si="16"/>
        <v>134990.81165675027</v>
      </c>
      <c r="D171" s="31">
        <f t="shared" si="12"/>
        <v>500</v>
      </c>
      <c r="E171" s="32">
        <f t="shared" si="13"/>
        <v>790.36306799771</v>
      </c>
      <c r="F171" s="32">
        <f t="shared" si="17"/>
        <v>136281.17472474798</v>
      </c>
    </row>
    <row r="172" spans="1:6" x14ac:dyDescent="0.25">
      <c r="A172" s="29">
        <f t="shared" si="14"/>
        <v>164</v>
      </c>
      <c r="B172" s="30">
        <f t="shared" si="15"/>
        <v>47665</v>
      </c>
      <c r="C172" s="31">
        <f t="shared" si="16"/>
        <v>136281.17472474798</v>
      </c>
      <c r="D172" s="31">
        <f t="shared" si="12"/>
        <v>500</v>
      </c>
      <c r="E172" s="32">
        <f t="shared" si="13"/>
        <v>797.8901858943633</v>
      </c>
      <c r="F172" s="32">
        <f t="shared" si="17"/>
        <v>137579.06491064234</v>
      </c>
    </row>
    <row r="173" spans="1:6" x14ac:dyDescent="0.25">
      <c r="A173" s="29">
        <f t="shared" si="14"/>
        <v>165</v>
      </c>
      <c r="B173" s="30">
        <f t="shared" si="15"/>
        <v>47696</v>
      </c>
      <c r="C173" s="31">
        <f t="shared" si="16"/>
        <v>137579.06491064234</v>
      </c>
      <c r="D173" s="31">
        <f t="shared" si="12"/>
        <v>500</v>
      </c>
      <c r="E173" s="32">
        <f t="shared" si="13"/>
        <v>805.46121197874697</v>
      </c>
      <c r="F173" s="32">
        <f t="shared" si="17"/>
        <v>138884.52612262109</v>
      </c>
    </row>
    <row r="174" spans="1:6" x14ac:dyDescent="0.25">
      <c r="A174" s="29">
        <f t="shared" si="14"/>
        <v>166</v>
      </c>
      <c r="B174" s="30">
        <f t="shared" si="15"/>
        <v>47727</v>
      </c>
      <c r="C174" s="31">
        <f t="shared" si="16"/>
        <v>138884.52612262109</v>
      </c>
      <c r="D174" s="31">
        <f t="shared" si="12"/>
        <v>500</v>
      </c>
      <c r="E174" s="32">
        <f t="shared" si="13"/>
        <v>813.07640238195643</v>
      </c>
      <c r="F174" s="32">
        <f t="shared" si="17"/>
        <v>140197.60252500305</v>
      </c>
    </row>
    <row r="175" spans="1:6" x14ac:dyDescent="0.25">
      <c r="A175" s="29">
        <f t="shared" si="14"/>
        <v>167</v>
      </c>
      <c r="B175" s="30">
        <f t="shared" si="15"/>
        <v>47757</v>
      </c>
      <c r="C175" s="31">
        <f t="shared" si="16"/>
        <v>140197.60252500305</v>
      </c>
      <c r="D175" s="31">
        <f t="shared" si="12"/>
        <v>500</v>
      </c>
      <c r="E175" s="32">
        <f t="shared" si="13"/>
        <v>820.73601472918449</v>
      </c>
      <c r="F175" s="32">
        <f t="shared" si="17"/>
        <v>141518.33853973224</v>
      </c>
    </row>
    <row r="176" spans="1:6" x14ac:dyDescent="0.25">
      <c r="A176" s="29">
        <f t="shared" si="14"/>
        <v>168</v>
      </c>
      <c r="B176" s="30">
        <f t="shared" si="15"/>
        <v>47788</v>
      </c>
      <c r="C176" s="31">
        <f t="shared" si="16"/>
        <v>141518.33853973224</v>
      </c>
      <c r="D176" s="31">
        <f t="shared" si="12"/>
        <v>500</v>
      </c>
      <c r="E176" s="32">
        <f t="shared" si="13"/>
        <v>828.44030814843813</v>
      </c>
      <c r="F176" s="32">
        <f t="shared" si="17"/>
        <v>142846.77884788069</v>
      </c>
    </row>
    <row r="177" spans="1:6" x14ac:dyDescent="0.25">
      <c r="A177" s="29">
        <f t="shared" si="14"/>
        <v>169</v>
      </c>
      <c r="B177" s="30">
        <f t="shared" si="15"/>
        <v>47818</v>
      </c>
      <c r="C177" s="31">
        <f t="shared" si="16"/>
        <v>142846.77884788069</v>
      </c>
      <c r="D177" s="31">
        <f t="shared" si="12"/>
        <v>500</v>
      </c>
      <c r="E177" s="32">
        <f t="shared" si="13"/>
        <v>836.18954327930408</v>
      </c>
      <c r="F177" s="32">
        <f t="shared" si="17"/>
        <v>144182.96839115999</v>
      </c>
    </row>
    <row r="178" spans="1:6" x14ac:dyDescent="0.25">
      <c r="A178" s="29">
        <f t="shared" si="14"/>
        <v>170</v>
      </c>
      <c r="B178" s="30">
        <f t="shared" si="15"/>
        <v>47849</v>
      </c>
      <c r="C178" s="31">
        <f t="shared" si="16"/>
        <v>144182.96839115999</v>
      </c>
      <c r="D178" s="31">
        <f t="shared" si="12"/>
        <v>500</v>
      </c>
      <c r="E178" s="32">
        <f t="shared" si="13"/>
        <v>843.98398228176666</v>
      </c>
      <c r="F178" s="32">
        <f t="shared" si="17"/>
        <v>145526.95237344175</v>
      </c>
    </row>
    <row r="179" spans="1:6" x14ac:dyDescent="0.25">
      <c r="A179" s="29">
        <f t="shared" si="14"/>
        <v>171</v>
      </c>
      <c r="B179" s="30">
        <f t="shared" si="15"/>
        <v>47880</v>
      </c>
      <c r="C179" s="31">
        <f t="shared" si="16"/>
        <v>145526.95237344175</v>
      </c>
      <c r="D179" s="31">
        <f t="shared" si="12"/>
        <v>500</v>
      </c>
      <c r="E179" s="32">
        <f t="shared" si="13"/>
        <v>851.82388884507691</v>
      </c>
      <c r="F179" s="32">
        <f t="shared" si="17"/>
        <v>146878.77626228682</v>
      </c>
    </row>
    <row r="180" spans="1:6" x14ac:dyDescent="0.25">
      <c r="A180" s="29">
        <f t="shared" si="14"/>
        <v>172</v>
      </c>
      <c r="B180" s="30">
        <f t="shared" si="15"/>
        <v>47908</v>
      </c>
      <c r="C180" s="31">
        <f t="shared" si="16"/>
        <v>146878.77626228682</v>
      </c>
      <c r="D180" s="31">
        <f t="shared" si="12"/>
        <v>500</v>
      </c>
      <c r="E180" s="32">
        <f t="shared" si="13"/>
        <v>859.70952819667309</v>
      </c>
      <c r="F180" s="32">
        <f t="shared" si="17"/>
        <v>148238.48579048348</v>
      </c>
    </row>
    <row r="181" spans="1:6" x14ac:dyDescent="0.25">
      <c r="A181" s="29">
        <f t="shared" si="14"/>
        <v>173</v>
      </c>
      <c r="B181" s="30">
        <f t="shared" si="15"/>
        <v>47939</v>
      </c>
      <c r="C181" s="31">
        <f t="shared" si="16"/>
        <v>148238.48579048348</v>
      </c>
      <c r="D181" s="31">
        <f t="shared" si="12"/>
        <v>500</v>
      </c>
      <c r="E181" s="32">
        <f t="shared" si="13"/>
        <v>867.64116711115366</v>
      </c>
      <c r="F181" s="32">
        <f t="shared" si="17"/>
        <v>149606.12695759462</v>
      </c>
    </row>
    <row r="182" spans="1:6" x14ac:dyDescent="0.25">
      <c r="A182" s="29">
        <f t="shared" si="14"/>
        <v>174</v>
      </c>
      <c r="B182" s="30">
        <f t="shared" si="15"/>
        <v>47969</v>
      </c>
      <c r="C182" s="31">
        <f t="shared" si="16"/>
        <v>149606.12695759462</v>
      </c>
      <c r="D182" s="31">
        <f t="shared" si="12"/>
        <v>500</v>
      </c>
      <c r="E182" s="32">
        <f t="shared" si="13"/>
        <v>875.61907391930197</v>
      </c>
      <c r="F182" s="32">
        <f t="shared" si="17"/>
        <v>150981.74603151393</v>
      </c>
    </row>
    <row r="183" spans="1:6" x14ac:dyDescent="0.25">
      <c r="A183" s="29">
        <f t="shared" si="14"/>
        <v>175</v>
      </c>
      <c r="B183" s="30">
        <f t="shared" si="15"/>
        <v>48000</v>
      </c>
      <c r="C183" s="31">
        <f t="shared" si="16"/>
        <v>150981.74603151393</v>
      </c>
      <c r="D183" s="31">
        <f t="shared" si="12"/>
        <v>500</v>
      </c>
      <c r="E183" s="32">
        <f t="shared" si="13"/>
        <v>883.64351851716469</v>
      </c>
      <c r="F183" s="32">
        <f t="shared" si="17"/>
        <v>152365.3895500311</v>
      </c>
    </row>
    <row r="184" spans="1:6" x14ac:dyDescent="0.25">
      <c r="A184" s="29">
        <f t="shared" si="14"/>
        <v>176</v>
      </c>
      <c r="B184" s="30">
        <f t="shared" si="15"/>
        <v>48030</v>
      </c>
      <c r="C184" s="31">
        <f t="shared" si="16"/>
        <v>152365.3895500311</v>
      </c>
      <c r="D184" s="31">
        <f t="shared" si="12"/>
        <v>500</v>
      </c>
      <c r="E184" s="32">
        <f t="shared" si="13"/>
        <v>891.7147723751815</v>
      </c>
      <c r="F184" s="32">
        <f t="shared" si="17"/>
        <v>153757.10432240629</v>
      </c>
    </row>
    <row r="185" spans="1:6" x14ac:dyDescent="0.25">
      <c r="A185" s="29">
        <f t="shared" si="14"/>
        <v>177</v>
      </c>
      <c r="B185" s="30">
        <f t="shared" si="15"/>
        <v>48061</v>
      </c>
      <c r="C185" s="31">
        <f t="shared" si="16"/>
        <v>153757.10432240629</v>
      </c>
      <c r="D185" s="31">
        <f t="shared" si="12"/>
        <v>500</v>
      </c>
      <c r="E185" s="32">
        <f t="shared" si="13"/>
        <v>899.8331085473701</v>
      </c>
      <c r="F185" s="32">
        <f t="shared" si="17"/>
        <v>155156.93743095367</v>
      </c>
    </row>
    <row r="186" spans="1:6" x14ac:dyDescent="0.25">
      <c r="A186" s="29">
        <f t="shared" si="14"/>
        <v>178</v>
      </c>
      <c r="B186" s="30">
        <f t="shared" si="15"/>
        <v>48092</v>
      </c>
      <c r="C186" s="31">
        <f t="shared" si="16"/>
        <v>155156.93743095367</v>
      </c>
      <c r="D186" s="31">
        <f t="shared" si="12"/>
        <v>500</v>
      </c>
      <c r="E186" s="32">
        <f t="shared" si="13"/>
        <v>907.99880168056313</v>
      </c>
      <c r="F186" s="32">
        <f t="shared" si="17"/>
        <v>156564.93623263424</v>
      </c>
    </row>
    <row r="187" spans="1:6" x14ac:dyDescent="0.25">
      <c r="A187" s="29">
        <f t="shared" si="14"/>
        <v>179</v>
      </c>
      <c r="B187" s="30">
        <f t="shared" si="15"/>
        <v>48122</v>
      </c>
      <c r="C187" s="31">
        <f t="shared" si="16"/>
        <v>156564.93623263424</v>
      </c>
      <c r="D187" s="31">
        <f t="shared" si="12"/>
        <v>500</v>
      </c>
      <c r="E187" s="32">
        <f t="shared" si="13"/>
        <v>916.21212802369973</v>
      </c>
      <c r="F187" s="32">
        <f t="shared" si="17"/>
        <v>157981.14836065794</v>
      </c>
    </row>
    <row r="188" spans="1:6" x14ac:dyDescent="0.25">
      <c r="A188" s="29">
        <f t="shared" si="14"/>
        <v>180</v>
      </c>
      <c r="B188" s="30">
        <f t="shared" si="15"/>
        <v>48153</v>
      </c>
      <c r="C188" s="31">
        <f t="shared" si="16"/>
        <v>157981.14836065794</v>
      </c>
      <c r="D188" s="31">
        <f t="shared" si="12"/>
        <v>500</v>
      </c>
      <c r="E188" s="32">
        <f t="shared" si="13"/>
        <v>924.47336543717142</v>
      </c>
      <c r="F188" s="32">
        <f t="shared" si="17"/>
        <v>159405.62172609512</v>
      </c>
    </row>
    <row r="189" spans="1:6" x14ac:dyDescent="0.25">
      <c r="A189" s="29">
        <f t="shared" si="14"/>
        <v>181</v>
      </c>
      <c r="B189" s="30">
        <f t="shared" si="15"/>
        <v>48183</v>
      </c>
      <c r="C189" s="31">
        <f t="shared" si="16"/>
        <v>159405.62172609512</v>
      </c>
      <c r="D189" s="31">
        <f t="shared" si="12"/>
        <v>500</v>
      </c>
      <c r="E189" s="32">
        <f t="shared" si="13"/>
        <v>932.78279340222161</v>
      </c>
      <c r="F189" s="32">
        <f t="shared" si="17"/>
        <v>160838.40451949736</v>
      </c>
    </row>
    <row r="190" spans="1:6" x14ac:dyDescent="0.25">
      <c r="A190" s="29">
        <f t="shared" si="14"/>
        <v>182</v>
      </c>
      <c r="B190" s="30">
        <f t="shared" si="15"/>
        <v>48214</v>
      </c>
      <c r="C190" s="31">
        <f t="shared" si="16"/>
        <v>160838.40451949736</v>
      </c>
      <c r="D190" s="31">
        <f t="shared" si="12"/>
        <v>500</v>
      </c>
      <c r="E190" s="32">
        <f t="shared" si="13"/>
        <v>941.14069303040128</v>
      </c>
      <c r="F190" s="32">
        <f t="shared" si="17"/>
        <v>162279.54521252777</v>
      </c>
    </row>
    <row r="191" spans="1:6" x14ac:dyDescent="0.25">
      <c r="A191" s="29">
        <f t="shared" si="14"/>
        <v>183</v>
      </c>
      <c r="B191" s="30">
        <f t="shared" si="15"/>
        <v>48245</v>
      </c>
      <c r="C191" s="31">
        <f t="shared" si="16"/>
        <v>162279.54521252777</v>
      </c>
      <c r="D191" s="31">
        <f t="shared" si="12"/>
        <v>500</v>
      </c>
      <c r="E191" s="32">
        <f t="shared" si="13"/>
        <v>949.54734707307864</v>
      </c>
      <c r="F191" s="32">
        <f t="shared" si="17"/>
        <v>163729.09255960083</v>
      </c>
    </row>
    <row r="192" spans="1:6" x14ac:dyDescent="0.25">
      <c r="A192" s="29">
        <f t="shared" si="14"/>
        <v>184</v>
      </c>
      <c r="B192" s="30">
        <f t="shared" si="15"/>
        <v>48274</v>
      </c>
      <c r="C192" s="31">
        <f t="shared" si="16"/>
        <v>163729.09255960083</v>
      </c>
      <c r="D192" s="31">
        <f t="shared" si="12"/>
        <v>500</v>
      </c>
      <c r="E192" s="32">
        <f t="shared" si="13"/>
        <v>958.00303993100488</v>
      </c>
      <c r="F192" s="32">
        <f t="shared" si="17"/>
        <v>165187.09559953184</v>
      </c>
    </row>
    <row r="193" spans="1:6" x14ac:dyDescent="0.25">
      <c r="A193" s="29">
        <f t="shared" si="14"/>
        <v>185</v>
      </c>
      <c r="B193" s="30">
        <f t="shared" si="15"/>
        <v>48305</v>
      </c>
      <c r="C193" s="31">
        <f t="shared" si="16"/>
        <v>165187.09559953184</v>
      </c>
      <c r="D193" s="31">
        <f t="shared" si="12"/>
        <v>500</v>
      </c>
      <c r="E193" s="32">
        <f t="shared" si="13"/>
        <v>966.5080576639358</v>
      </c>
      <c r="F193" s="32">
        <f t="shared" si="17"/>
        <v>166653.60365719578</v>
      </c>
    </row>
    <row r="194" spans="1:6" x14ac:dyDescent="0.25">
      <c r="A194" s="29">
        <f t="shared" si="14"/>
        <v>186</v>
      </c>
      <c r="B194" s="30">
        <f t="shared" si="15"/>
        <v>48335</v>
      </c>
      <c r="C194" s="31">
        <f t="shared" si="16"/>
        <v>166653.60365719578</v>
      </c>
      <c r="D194" s="31">
        <f t="shared" si="12"/>
        <v>500</v>
      </c>
      <c r="E194" s="32">
        <f t="shared" si="13"/>
        <v>975.06268800030875</v>
      </c>
      <c r="F194" s="32">
        <f t="shared" si="17"/>
        <v>168128.66634519608</v>
      </c>
    </row>
    <row r="195" spans="1:6" x14ac:dyDescent="0.25">
      <c r="A195" s="29">
        <f t="shared" si="14"/>
        <v>187</v>
      </c>
      <c r="B195" s="30">
        <f t="shared" si="15"/>
        <v>48366</v>
      </c>
      <c r="C195" s="31">
        <f t="shared" si="16"/>
        <v>168128.66634519608</v>
      </c>
      <c r="D195" s="31">
        <f t="shared" si="12"/>
        <v>500</v>
      </c>
      <c r="E195" s="32">
        <f t="shared" si="13"/>
        <v>983.66722034697716</v>
      </c>
      <c r="F195" s="32">
        <f t="shared" si="17"/>
        <v>169612.33356554306</v>
      </c>
    </row>
    <row r="196" spans="1:6" x14ac:dyDescent="0.25">
      <c r="A196" s="29">
        <f t="shared" si="14"/>
        <v>188</v>
      </c>
      <c r="B196" s="30">
        <f t="shared" si="15"/>
        <v>48396</v>
      </c>
      <c r="C196" s="31">
        <f t="shared" si="16"/>
        <v>169612.33356554306</v>
      </c>
      <c r="D196" s="31">
        <f t="shared" si="12"/>
        <v>500</v>
      </c>
      <c r="E196" s="32">
        <f t="shared" si="13"/>
        <v>992.32194579900124</v>
      </c>
      <c r="F196" s="32">
        <f t="shared" si="17"/>
        <v>171104.65551134205</v>
      </c>
    </row>
    <row r="197" spans="1:6" x14ac:dyDescent="0.25">
      <c r="A197" s="29">
        <f t="shared" si="14"/>
        <v>189</v>
      </c>
      <c r="B197" s="30">
        <f t="shared" si="15"/>
        <v>48427</v>
      </c>
      <c r="C197" s="31">
        <f t="shared" si="16"/>
        <v>171104.65551134205</v>
      </c>
      <c r="D197" s="31">
        <f t="shared" si="12"/>
        <v>500</v>
      </c>
      <c r="E197" s="32">
        <f t="shared" si="13"/>
        <v>1001.0271571494953</v>
      </c>
      <c r="F197" s="32">
        <f t="shared" si="17"/>
        <v>172605.68266849153</v>
      </c>
    </row>
    <row r="198" spans="1:6" x14ac:dyDescent="0.25">
      <c r="A198" s="29">
        <f t="shared" si="14"/>
        <v>190</v>
      </c>
      <c r="B198" s="30">
        <f t="shared" si="15"/>
        <v>48458</v>
      </c>
      <c r="C198" s="31">
        <f t="shared" si="16"/>
        <v>172605.68266849153</v>
      </c>
      <c r="D198" s="31">
        <f t="shared" si="12"/>
        <v>500</v>
      </c>
      <c r="E198" s="32">
        <f t="shared" si="13"/>
        <v>1009.783148899534</v>
      </c>
      <c r="F198" s="32">
        <f t="shared" si="17"/>
        <v>174115.46581739106</v>
      </c>
    </row>
    <row r="199" spans="1:6" x14ac:dyDescent="0.25">
      <c r="A199" s="29">
        <f t="shared" si="14"/>
        <v>191</v>
      </c>
      <c r="B199" s="30">
        <f t="shared" si="15"/>
        <v>48488</v>
      </c>
      <c r="C199" s="31">
        <f t="shared" si="16"/>
        <v>174115.46581739106</v>
      </c>
      <c r="D199" s="31">
        <f t="shared" si="12"/>
        <v>500</v>
      </c>
      <c r="E199" s="32">
        <f t="shared" si="13"/>
        <v>1018.5902172681145</v>
      </c>
      <c r="F199" s="32">
        <f t="shared" si="17"/>
        <v>175634.05603465918</v>
      </c>
    </row>
    <row r="200" spans="1:6" x14ac:dyDescent="0.25">
      <c r="A200" s="29">
        <f t="shared" si="14"/>
        <v>192</v>
      </c>
      <c r="B200" s="30">
        <f t="shared" si="15"/>
        <v>48519</v>
      </c>
      <c r="C200" s="31">
        <f t="shared" si="16"/>
        <v>175634.05603465918</v>
      </c>
      <c r="D200" s="31">
        <f t="shared" si="12"/>
        <v>500</v>
      </c>
      <c r="E200" s="32">
        <f t="shared" si="13"/>
        <v>1027.4486602021786</v>
      </c>
      <c r="F200" s="32">
        <f t="shared" si="17"/>
        <v>177161.50469486136</v>
      </c>
    </row>
    <row r="201" spans="1:6" x14ac:dyDescent="0.25">
      <c r="A201" s="29">
        <f t="shared" si="14"/>
        <v>193</v>
      </c>
      <c r="B201" s="30">
        <f t="shared" si="15"/>
        <v>48549</v>
      </c>
      <c r="C201" s="31">
        <f t="shared" si="16"/>
        <v>177161.50469486136</v>
      </c>
      <c r="D201" s="31">
        <f t="shared" ref="D201:D264" si="18">LoanAmount</f>
        <v>500</v>
      </c>
      <c r="E201" s="32">
        <f t="shared" ref="E201:E264" si="19">(C201+D201)*(InterestRate/12)</f>
        <v>1036.3587773866914</v>
      </c>
      <c r="F201" s="32">
        <f t="shared" si="17"/>
        <v>178697.86347224805</v>
      </c>
    </row>
    <row r="202" spans="1:6" x14ac:dyDescent="0.25">
      <c r="A202" s="29">
        <f t="shared" si="14"/>
        <v>194</v>
      </c>
      <c r="B202" s="30">
        <f t="shared" si="15"/>
        <v>48580</v>
      </c>
      <c r="C202" s="31">
        <f t="shared" si="16"/>
        <v>178697.86347224805</v>
      </c>
      <c r="D202" s="31">
        <f t="shared" si="18"/>
        <v>500</v>
      </c>
      <c r="E202" s="32">
        <f t="shared" si="19"/>
        <v>1045.3208702547804</v>
      </c>
      <c r="F202" s="32">
        <f t="shared" si="17"/>
        <v>180243.18434250282</v>
      </c>
    </row>
    <row r="203" spans="1:6" x14ac:dyDescent="0.25">
      <c r="A203" s="29">
        <f t="shared" ref="A203:A266" si="20">A202+1</f>
        <v>195</v>
      </c>
      <c r="B203" s="30">
        <f t="shared" ref="B203:B266" si="21">EDATE(B202,1)</f>
        <v>48611</v>
      </c>
      <c r="C203" s="31">
        <f t="shared" si="16"/>
        <v>180243.18434250282</v>
      </c>
      <c r="D203" s="31">
        <f t="shared" si="18"/>
        <v>500</v>
      </c>
      <c r="E203" s="32">
        <f t="shared" si="19"/>
        <v>1054.3352419979331</v>
      </c>
      <c r="F203" s="32">
        <f t="shared" si="17"/>
        <v>181797.51958450075</v>
      </c>
    </row>
    <row r="204" spans="1:6" x14ac:dyDescent="0.25">
      <c r="A204" s="29">
        <f t="shared" si="20"/>
        <v>196</v>
      </c>
      <c r="B204" s="30">
        <f t="shared" si="21"/>
        <v>48639</v>
      </c>
      <c r="C204" s="31">
        <f t="shared" ref="C204:C267" si="22">F203</f>
        <v>181797.51958450075</v>
      </c>
      <c r="D204" s="31">
        <f t="shared" si="18"/>
        <v>500</v>
      </c>
      <c r="E204" s="32">
        <f t="shared" si="19"/>
        <v>1063.4021975762544</v>
      </c>
      <c r="F204" s="32">
        <f t="shared" ref="F204:F267" si="23">SUM(C204:E204)</f>
        <v>183360.921782077</v>
      </c>
    </row>
    <row r="205" spans="1:6" x14ac:dyDescent="0.25">
      <c r="A205" s="29">
        <f t="shared" si="20"/>
        <v>197</v>
      </c>
      <c r="B205" s="30">
        <f t="shared" si="21"/>
        <v>48670</v>
      </c>
      <c r="C205" s="31">
        <f t="shared" si="22"/>
        <v>183360.921782077</v>
      </c>
      <c r="D205" s="31">
        <f t="shared" si="18"/>
        <v>500</v>
      </c>
      <c r="E205" s="32">
        <f t="shared" si="19"/>
        <v>1072.5220437287826</v>
      </c>
      <c r="F205" s="32">
        <f t="shared" si="23"/>
        <v>184933.44382580579</v>
      </c>
    </row>
    <row r="206" spans="1:6" x14ac:dyDescent="0.25">
      <c r="A206" s="29">
        <f t="shared" si="20"/>
        <v>198</v>
      </c>
      <c r="B206" s="30">
        <f t="shared" si="21"/>
        <v>48700</v>
      </c>
      <c r="C206" s="31">
        <f t="shared" si="22"/>
        <v>184933.44382580579</v>
      </c>
      <c r="D206" s="31">
        <f t="shared" si="18"/>
        <v>500</v>
      </c>
      <c r="E206" s="32">
        <f t="shared" si="19"/>
        <v>1081.6950889838672</v>
      </c>
      <c r="F206" s="32">
        <f t="shared" si="23"/>
        <v>186515.13891478966</v>
      </c>
    </row>
    <row r="207" spans="1:6" x14ac:dyDescent="0.25">
      <c r="A207" s="29">
        <f t="shared" si="20"/>
        <v>199</v>
      </c>
      <c r="B207" s="30">
        <f t="shared" si="21"/>
        <v>48731</v>
      </c>
      <c r="C207" s="31">
        <f t="shared" si="22"/>
        <v>186515.13891478966</v>
      </c>
      <c r="D207" s="31">
        <f t="shared" si="18"/>
        <v>500</v>
      </c>
      <c r="E207" s="32">
        <f t="shared" si="19"/>
        <v>1090.9216436696063</v>
      </c>
      <c r="F207" s="32">
        <f t="shared" si="23"/>
        <v>188106.06055845926</v>
      </c>
    </row>
    <row r="208" spans="1:6" x14ac:dyDescent="0.25">
      <c r="A208" s="29">
        <f t="shared" si="20"/>
        <v>200</v>
      </c>
      <c r="B208" s="30">
        <f t="shared" si="21"/>
        <v>48761</v>
      </c>
      <c r="C208" s="31">
        <f t="shared" si="22"/>
        <v>188106.06055845926</v>
      </c>
      <c r="D208" s="31">
        <f t="shared" si="18"/>
        <v>500</v>
      </c>
      <c r="E208" s="32">
        <f t="shared" si="19"/>
        <v>1100.2020199243457</v>
      </c>
      <c r="F208" s="32">
        <f t="shared" si="23"/>
        <v>189706.26257838361</v>
      </c>
    </row>
    <row r="209" spans="1:6" x14ac:dyDescent="0.25">
      <c r="A209" s="29">
        <f t="shared" si="20"/>
        <v>201</v>
      </c>
      <c r="B209" s="30">
        <f t="shared" si="21"/>
        <v>48792</v>
      </c>
      <c r="C209" s="31">
        <f t="shared" si="22"/>
        <v>189706.26257838361</v>
      </c>
      <c r="D209" s="31">
        <f t="shared" si="18"/>
        <v>500</v>
      </c>
      <c r="E209" s="32">
        <f t="shared" si="19"/>
        <v>1109.5365317072378</v>
      </c>
      <c r="F209" s="32">
        <f t="shared" si="23"/>
        <v>191315.79911009085</v>
      </c>
    </row>
    <row r="210" spans="1:6" x14ac:dyDescent="0.25">
      <c r="A210" s="29">
        <f t="shared" si="20"/>
        <v>202</v>
      </c>
      <c r="B210" s="30">
        <f t="shared" si="21"/>
        <v>48823</v>
      </c>
      <c r="C210" s="31">
        <f t="shared" si="22"/>
        <v>191315.79911009085</v>
      </c>
      <c r="D210" s="31">
        <f t="shared" si="18"/>
        <v>500</v>
      </c>
      <c r="E210" s="32">
        <f t="shared" si="19"/>
        <v>1118.9254948088633</v>
      </c>
      <c r="F210" s="32">
        <f t="shared" si="23"/>
        <v>192934.7246048997</v>
      </c>
    </row>
    <row r="211" spans="1:6" x14ac:dyDescent="0.25">
      <c r="A211" s="29">
        <f t="shared" si="20"/>
        <v>203</v>
      </c>
      <c r="B211" s="30">
        <f t="shared" si="21"/>
        <v>48853</v>
      </c>
      <c r="C211" s="31">
        <f t="shared" si="22"/>
        <v>192934.7246048997</v>
      </c>
      <c r="D211" s="31">
        <f t="shared" si="18"/>
        <v>500</v>
      </c>
      <c r="E211" s="32">
        <f t="shared" si="19"/>
        <v>1128.369226861915</v>
      </c>
      <c r="F211" s="32">
        <f t="shared" si="23"/>
        <v>194563.09383176162</v>
      </c>
    </row>
    <row r="212" spans="1:6" x14ac:dyDescent="0.25">
      <c r="A212" s="29">
        <f t="shared" si="20"/>
        <v>204</v>
      </c>
      <c r="B212" s="30">
        <f t="shared" si="21"/>
        <v>48884</v>
      </c>
      <c r="C212" s="31">
        <f t="shared" si="22"/>
        <v>194563.09383176162</v>
      </c>
      <c r="D212" s="31">
        <f t="shared" si="18"/>
        <v>500</v>
      </c>
      <c r="E212" s="32">
        <f t="shared" si="19"/>
        <v>1137.8680473519428</v>
      </c>
      <c r="F212" s="32">
        <f t="shared" si="23"/>
        <v>196200.96187911357</v>
      </c>
    </row>
    <row r="213" spans="1:6" x14ac:dyDescent="0.25">
      <c r="A213" s="29">
        <f t="shared" si="20"/>
        <v>205</v>
      </c>
      <c r="B213" s="30">
        <f t="shared" si="21"/>
        <v>48914</v>
      </c>
      <c r="C213" s="31">
        <f t="shared" si="22"/>
        <v>196200.96187911357</v>
      </c>
      <c r="D213" s="31">
        <f t="shared" si="18"/>
        <v>500</v>
      </c>
      <c r="E213" s="32">
        <f t="shared" si="19"/>
        <v>1147.4222776281626</v>
      </c>
      <c r="F213" s="32">
        <f t="shared" si="23"/>
        <v>197848.38415674173</v>
      </c>
    </row>
    <row r="214" spans="1:6" x14ac:dyDescent="0.25">
      <c r="A214" s="29">
        <f t="shared" si="20"/>
        <v>206</v>
      </c>
      <c r="B214" s="30">
        <f t="shared" si="21"/>
        <v>48945</v>
      </c>
      <c r="C214" s="31">
        <f t="shared" si="22"/>
        <v>197848.38415674173</v>
      </c>
      <c r="D214" s="31">
        <f t="shared" si="18"/>
        <v>500</v>
      </c>
      <c r="E214" s="32">
        <f t="shared" si="19"/>
        <v>1157.0322409143268</v>
      </c>
      <c r="F214" s="32">
        <f t="shared" si="23"/>
        <v>199505.41639765605</v>
      </c>
    </row>
    <row r="215" spans="1:6" x14ac:dyDescent="0.25">
      <c r="A215" s="29">
        <f t="shared" si="20"/>
        <v>207</v>
      </c>
      <c r="B215" s="30">
        <f t="shared" si="21"/>
        <v>48976</v>
      </c>
      <c r="C215" s="31">
        <f t="shared" si="22"/>
        <v>199505.41639765605</v>
      </c>
      <c r="D215" s="31">
        <f t="shared" si="18"/>
        <v>500</v>
      </c>
      <c r="E215" s="32">
        <f t="shared" si="19"/>
        <v>1166.6982623196604</v>
      </c>
      <c r="F215" s="32">
        <f t="shared" si="23"/>
        <v>201172.11465997572</v>
      </c>
    </row>
    <row r="216" spans="1:6" x14ac:dyDescent="0.25">
      <c r="A216" s="29">
        <f t="shared" si="20"/>
        <v>208</v>
      </c>
      <c r="B216" s="30">
        <f t="shared" si="21"/>
        <v>49004</v>
      </c>
      <c r="C216" s="31">
        <f t="shared" si="22"/>
        <v>201172.11465997572</v>
      </c>
      <c r="D216" s="31">
        <f t="shared" si="18"/>
        <v>500</v>
      </c>
      <c r="E216" s="32">
        <f t="shared" si="19"/>
        <v>1176.4206688498584</v>
      </c>
      <c r="F216" s="32">
        <f t="shared" si="23"/>
        <v>202848.53532882559</v>
      </c>
    </row>
    <row r="217" spans="1:6" x14ac:dyDescent="0.25">
      <c r="A217" s="29">
        <f t="shared" si="20"/>
        <v>209</v>
      </c>
      <c r="B217" s="30">
        <f t="shared" si="21"/>
        <v>49035</v>
      </c>
      <c r="C217" s="31">
        <f t="shared" si="22"/>
        <v>202848.53532882559</v>
      </c>
      <c r="D217" s="31">
        <f t="shared" si="18"/>
        <v>500</v>
      </c>
      <c r="E217" s="32">
        <f t="shared" si="19"/>
        <v>1186.1997894181493</v>
      </c>
      <c r="F217" s="32">
        <f t="shared" si="23"/>
        <v>204534.73511824373</v>
      </c>
    </row>
    <row r="218" spans="1:6" x14ac:dyDescent="0.25">
      <c r="A218" s="29">
        <f t="shared" si="20"/>
        <v>210</v>
      </c>
      <c r="B218" s="30">
        <f t="shared" si="21"/>
        <v>49065</v>
      </c>
      <c r="C218" s="31">
        <f t="shared" si="22"/>
        <v>204534.73511824373</v>
      </c>
      <c r="D218" s="31">
        <f t="shared" si="18"/>
        <v>500</v>
      </c>
      <c r="E218" s="32">
        <f t="shared" si="19"/>
        <v>1196.0359548564218</v>
      </c>
      <c r="F218" s="32">
        <f t="shared" si="23"/>
        <v>206230.77107310016</v>
      </c>
    </row>
    <row r="219" spans="1:6" x14ac:dyDescent="0.25">
      <c r="A219" s="29">
        <f t="shared" si="20"/>
        <v>211</v>
      </c>
      <c r="B219" s="30">
        <f t="shared" si="21"/>
        <v>49096</v>
      </c>
      <c r="C219" s="31">
        <f t="shared" si="22"/>
        <v>206230.77107310016</v>
      </c>
      <c r="D219" s="31">
        <f t="shared" si="18"/>
        <v>500</v>
      </c>
      <c r="E219" s="32">
        <f t="shared" si="19"/>
        <v>1205.9294979264175</v>
      </c>
      <c r="F219" s="32">
        <f t="shared" si="23"/>
        <v>207936.70057102657</v>
      </c>
    </row>
    <row r="220" spans="1:6" x14ac:dyDescent="0.25">
      <c r="A220" s="29">
        <f t="shared" si="20"/>
        <v>212</v>
      </c>
      <c r="B220" s="30">
        <f t="shared" si="21"/>
        <v>49126</v>
      </c>
      <c r="C220" s="31">
        <f t="shared" si="22"/>
        <v>207936.70057102657</v>
      </c>
      <c r="D220" s="31">
        <f t="shared" si="18"/>
        <v>500</v>
      </c>
      <c r="E220" s="32">
        <f t="shared" si="19"/>
        <v>1215.8807533309885</v>
      </c>
      <c r="F220" s="32">
        <f t="shared" si="23"/>
        <v>209652.58132435757</v>
      </c>
    </row>
    <row r="221" spans="1:6" x14ac:dyDescent="0.25">
      <c r="A221" s="29">
        <f t="shared" si="20"/>
        <v>213</v>
      </c>
      <c r="B221" s="30">
        <f t="shared" si="21"/>
        <v>49157</v>
      </c>
      <c r="C221" s="31">
        <f t="shared" si="22"/>
        <v>209652.58132435757</v>
      </c>
      <c r="D221" s="31">
        <f t="shared" si="18"/>
        <v>500</v>
      </c>
      <c r="E221" s="32">
        <f t="shared" si="19"/>
        <v>1225.8900577254192</v>
      </c>
      <c r="F221" s="32">
        <f t="shared" si="23"/>
        <v>211378.47138208299</v>
      </c>
    </row>
    <row r="222" spans="1:6" x14ac:dyDescent="0.25">
      <c r="A222" s="29">
        <f t="shared" si="20"/>
        <v>214</v>
      </c>
      <c r="B222" s="30">
        <f t="shared" si="21"/>
        <v>49188</v>
      </c>
      <c r="C222" s="31">
        <f t="shared" si="22"/>
        <v>211378.47138208299</v>
      </c>
      <c r="D222" s="31">
        <f t="shared" si="18"/>
        <v>500</v>
      </c>
      <c r="E222" s="32">
        <f t="shared" si="19"/>
        <v>1235.9577497288176</v>
      </c>
      <c r="F222" s="32">
        <f t="shared" si="23"/>
        <v>213114.4291318118</v>
      </c>
    </row>
    <row r="223" spans="1:6" x14ac:dyDescent="0.25">
      <c r="A223" s="29">
        <f t="shared" si="20"/>
        <v>215</v>
      </c>
      <c r="B223" s="30">
        <f t="shared" si="21"/>
        <v>49218</v>
      </c>
      <c r="C223" s="31">
        <f t="shared" si="22"/>
        <v>213114.4291318118</v>
      </c>
      <c r="D223" s="31">
        <f t="shared" si="18"/>
        <v>500</v>
      </c>
      <c r="E223" s="32">
        <f t="shared" si="19"/>
        <v>1246.084169935569</v>
      </c>
      <c r="F223" s="32">
        <f t="shared" si="23"/>
        <v>214860.51330174739</v>
      </c>
    </row>
    <row r="224" spans="1:6" x14ac:dyDescent="0.25">
      <c r="A224" s="29">
        <f t="shared" si="20"/>
        <v>216</v>
      </c>
      <c r="B224" s="30">
        <f t="shared" si="21"/>
        <v>49249</v>
      </c>
      <c r="C224" s="31">
        <f t="shared" si="22"/>
        <v>214860.51330174739</v>
      </c>
      <c r="D224" s="31">
        <f t="shared" si="18"/>
        <v>500</v>
      </c>
      <c r="E224" s="32">
        <f t="shared" si="19"/>
        <v>1256.2696609268598</v>
      </c>
      <c r="F224" s="32">
        <f t="shared" si="23"/>
        <v>216616.78296267425</v>
      </c>
    </row>
    <row r="225" spans="1:6" x14ac:dyDescent="0.25">
      <c r="A225" s="29">
        <f t="shared" si="20"/>
        <v>217</v>
      </c>
      <c r="B225" s="30">
        <f t="shared" si="21"/>
        <v>49279</v>
      </c>
      <c r="C225" s="31">
        <f t="shared" si="22"/>
        <v>216616.78296267425</v>
      </c>
      <c r="D225" s="31">
        <f t="shared" si="18"/>
        <v>500</v>
      </c>
      <c r="E225" s="32">
        <f t="shared" si="19"/>
        <v>1266.5145672822664</v>
      </c>
      <c r="F225" s="32">
        <f t="shared" si="23"/>
        <v>218383.2975299565</v>
      </c>
    </row>
    <row r="226" spans="1:6" x14ac:dyDescent="0.25">
      <c r="A226" s="29">
        <f t="shared" si="20"/>
        <v>218</v>
      </c>
      <c r="B226" s="30">
        <f t="shared" si="21"/>
        <v>49310</v>
      </c>
      <c r="C226" s="31">
        <f t="shared" si="22"/>
        <v>218383.2975299565</v>
      </c>
      <c r="D226" s="31">
        <f t="shared" si="18"/>
        <v>500</v>
      </c>
      <c r="E226" s="32">
        <f t="shared" si="19"/>
        <v>1276.819235591413</v>
      </c>
      <c r="F226" s="32">
        <f t="shared" si="23"/>
        <v>220160.11676554792</v>
      </c>
    </row>
    <row r="227" spans="1:6" x14ac:dyDescent="0.25">
      <c r="A227" s="29">
        <f t="shared" si="20"/>
        <v>219</v>
      </c>
      <c r="B227" s="30">
        <f t="shared" si="21"/>
        <v>49341</v>
      </c>
      <c r="C227" s="31">
        <f t="shared" si="22"/>
        <v>220160.11676554792</v>
      </c>
      <c r="D227" s="31">
        <f t="shared" si="18"/>
        <v>500</v>
      </c>
      <c r="E227" s="32">
        <f t="shared" si="19"/>
        <v>1287.1840144656962</v>
      </c>
      <c r="F227" s="32">
        <f t="shared" si="23"/>
        <v>221947.30078001361</v>
      </c>
    </row>
    <row r="228" spans="1:6" x14ac:dyDescent="0.25">
      <c r="A228" s="29">
        <f t="shared" si="20"/>
        <v>220</v>
      </c>
      <c r="B228" s="30">
        <f t="shared" si="21"/>
        <v>49369</v>
      </c>
      <c r="C228" s="31">
        <f t="shared" si="22"/>
        <v>221947.30078001361</v>
      </c>
      <c r="D228" s="31">
        <f t="shared" si="18"/>
        <v>500</v>
      </c>
      <c r="E228" s="32">
        <f t="shared" si="19"/>
        <v>1297.6092545500794</v>
      </c>
      <c r="F228" s="32">
        <f t="shared" si="23"/>
        <v>223744.91003456368</v>
      </c>
    </row>
    <row r="229" spans="1:6" x14ac:dyDescent="0.25">
      <c r="A229" s="29">
        <f t="shared" si="20"/>
        <v>221</v>
      </c>
      <c r="B229" s="30">
        <f t="shared" si="21"/>
        <v>49400</v>
      </c>
      <c r="C229" s="31">
        <f t="shared" si="22"/>
        <v>223744.91003456368</v>
      </c>
      <c r="D229" s="31">
        <f t="shared" si="18"/>
        <v>500</v>
      </c>
      <c r="E229" s="32">
        <f t="shared" si="19"/>
        <v>1308.0953085349549</v>
      </c>
      <c r="F229" s="32">
        <f t="shared" si="23"/>
        <v>225553.00534309863</v>
      </c>
    </row>
    <row r="230" spans="1:6" x14ac:dyDescent="0.25">
      <c r="A230" s="29">
        <f t="shared" si="20"/>
        <v>222</v>
      </c>
      <c r="B230" s="30">
        <f t="shared" si="21"/>
        <v>49430</v>
      </c>
      <c r="C230" s="31">
        <f t="shared" si="22"/>
        <v>225553.00534309863</v>
      </c>
      <c r="D230" s="31">
        <f t="shared" si="18"/>
        <v>500</v>
      </c>
      <c r="E230" s="32">
        <f t="shared" si="19"/>
        <v>1318.6425311680755</v>
      </c>
      <c r="F230" s="32">
        <f t="shared" si="23"/>
        <v>227371.64787426669</v>
      </c>
    </row>
    <row r="231" spans="1:6" x14ac:dyDescent="0.25">
      <c r="A231" s="29">
        <f t="shared" si="20"/>
        <v>223</v>
      </c>
      <c r="B231" s="30">
        <f t="shared" si="21"/>
        <v>49461</v>
      </c>
      <c r="C231" s="31">
        <f t="shared" si="22"/>
        <v>227371.64787426669</v>
      </c>
      <c r="D231" s="31">
        <f t="shared" si="18"/>
        <v>500</v>
      </c>
      <c r="E231" s="32">
        <f t="shared" si="19"/>
        <v>1329.2512792665557</v>
      </c>
      <c r="F231" s="32">
        <f t="shared" si="23"/>
        <v>229200.89915353325</v>
      </c>
    </row>
    <row r="232" spans="1:6" x14ac:dyDescent="0.25">
      <c r="A232" s="29">
        <f t="shared" si="20"/>
        <v>224</v>
      </c>
      <c r="B232" s="30">
        <f t="shared" si="21"/>
        <v>49491</v>
      </c>
      <c r="C232" s="31">
        <f t="shared" si="22"/>
        <v>229200.89915353325</v>
      </c>
      <c r="D232" s="31">
        <f t="shared" si="18"/>
        <v>500</v>
      </c>
      <c r="E232" s="32">
        <f t="shared" si="19"/>
        <v>1339.921911728944</v>
      </c>
      <c r="F232" s="32">
        <f t="shared" si="23"/>
        <v>231040.82106526219</v>
      </c>
    </row>
    <row r="233" spans="1:6" x14ac:dyDescent="0.25">
      <c r="A233" s="29">
        <f t="shared" si="20"/>
        <v>225</v>
      </c>
      <c r="B233" s="30">
        <f t="shared" si="21"/>
        <v>49522</v>
      </c>
      <c r="C233" s="31">
        <f t="shared" si="22"/>
        <v>231040.82106526219</v>
      </c>
      <c r="D233" s="31">
        <f t="shared" si="18"/>
        <v>500</v>
      </c>
      <c r="E233" s="32">
        <f t="shared" si="19"/>
        <v>1350.654789547363</v>
      </c>
      <c r="F233" s="32">
        <f t="shared" si="23"/>
        <v>232891.47585480954</v>
      </c>
    </row>
    <row r="234" spans="1:6" x14ac:dyDescent="0.25">
      <c r="A234" s="29">
        <f t="shared" si="20"/>
        <v>226</v>
      </c>
      <c r="B234" s="30">
        <f t="shared" si="21"/>
        <v>49553</v>
      </c>
      <c r="C234" s="31">
        <f t="shared" si="22"/>
        <v>232891.47585480954</v>
      </c>
      <c r="D234" s="31">
        <f t="shared" si="18"/>
        <v>500</v>
      </c>
      <c r="E234" s="32">
        <f t="shared" si="19"/>
        <v>1361.4502758197225</v>
      </c>
      <c r="F234" s="32">
        <f t="shared" si="23"/>
        <v>234752.92613062926</v>
      </c>
    </row>
    <row r="235" spans="1:6" x14ac:dyDescent="0.25">
      <c r="A235" s="29">
        <f t="shared" si="20"/>
        <v>227</v>
      </c>
      <c r="B235" s="30">
        <f t="shared" si="21"/>
        <v>49583</v>
      </c>
      <c r="C235" s="31">
        <f t="shared" si="22"/>
        <v>234752.92613062926</v>
      </c>
      <c r="D235" s="31">
        <f t="shared" si="18"/>
        <v>500</v>
      </c>
      <c r="E235" s="32">
        <f t="shared" si="19"/>
        <v>1372.3087357620041</v>
      </c>
      <c r="F235" s="32">
        <f t="shared" si="23"/>
        <v>236625.23486639126</v>
      </c>
    </row>
    <row r="236" spans="1:6" x14ac:dyDescent="0.25">
      <c r="A236" s="29">
        <f t="shared" si="20"/>
        <v>228</v>
      </c>
      <c r="B236" s="30">
        <f t="shared" si="21"/>
        <v>49614</v>
      </c>
      <c r="C236" s="31">
        <f t="shared" si="22"/>
        <v>236625.23486639126</v>
      </c>
      <c r="D236" s="31">
        <f t="shared" si="18"/>
        <v>500</v>
      </c>
      <c r="E236" s="32">
        <f t="shared" si="19"/>
        <v>1383.2305367206156</v>
      </c>
      <c r="F236" s="32">
        <f t="shared" si="23"/>
        <v>238508.46540311188</v>
      </c>
    </row>
    <row r="237" spans="1:6" x14ac:dyDescent="0.25">
      <c r="A237" s="29">
        <f t="shared" si="20"/>
        <v>229</v>
      </c>
      <c r="B237" s="30">
        <f t="shared" si="21"/>
        <v>49644</v>
      </c>
      <c r="C237" s="31">
        <f t="shared" si="22"/>
        <v>238508.46540311188</v>
      </c>
      <c r="D237" s="31">
        <f t="shared" si="18"/>
        <v>500</v>
      </c>
      <c r="E237" s="32">
        <f t="shared" si="19"/>
        <v>1394.2160481848193</v>
      </c>
      <c r="F237" s="32">
        <f t="shared" si="23"/>
        <v>240402.6814512967</v>
      </c>
    </row>
    <row r="238" spans="1:6" x14ac:dyDescent="0.25">
      <c r="A238" s="29">
        <f t="shared" si="20"/>
        <v>230</v>
      </c>
      <c r="B238" s="30">
        <f t="shared" si="21"/>
        <v>49675</v>
      </c>
      <c r="C238" s="31">
        <f t="shared" si="22"/>
        <v>240402.6814512967</v>
      </c>
      <c r="D238" s="31">
        <f t="shared" si="18"/>
        <v>500</v>
      </c>
      <c r="E238" s="32">
        <f t="shared" si="19"/>
        <v>1405.2656417992307</v>
      </c>
      <c r="F238" s="32">
        <f t="shared" si="23"/>
        <v>242307.94709309592</v>
      </c>
    </row>
    <row r="239" spans="1:6" x14ac:dyDescent="0.25">
      <c r="A239" s="29">
        <f t="shared" si="20"/>
        <v>231</v>
      </c>
      <c r="B239" s="30">
        <f t="shared" si="21"/>
        <v>49706</v>
      </c>
      <c r="C239" s="31">
        <f t="shared" si="22"/>
        <v>242307.94709309592</v>
      </c>
      <c r="D239" s="31">
        <f t="shared" si="18"/>
        <v>500</v>
      </c>
      <c r="E239" s="32">
        <f t="shared" si="19"/>
        <v>1416.3796913763929</v>
      </c>
      <c r="F239" s="32">
        <f t="shared" si="23"/>
        <v>244224.3267844723</v>
      </c>
    </row>
    <row r="240" spans="1:6" x14ac:dyDescent="0.25">
      <c r="A240" s="29">
        <f t="shared" si="20"/>
        <v>232</v>
      </c>
      <c r="B240" s="30">
        <f t="shared" si="21"/>
        <v>49735</v>
      </c>
      <c r="C240" s="31">
        <f t="shared" si="22"/>
        <v>244224.3267844723</v>
      </c>
      <c r="D240" s="31">
        <f t="shared" si="18"/>
        <v>500</v>
      </c>
      <c r="E240" s="32">
        <f t="shared" si="19"/>
        <v>1427.5585729094219</v>
      </c>
      <c r="F240" s="32">
        <f t="shared" si="23"/>
        <v>246151.88535738172</v>
      </c>
    </row>
    <row r="241" spans="1:6" x14ac:dyDescent="0.25">
      <c r="A241" s="29">
        <f t="shared" si="20"/>
        <v>233</v>
      </c>
      <c r="B241" s="30">
        <f t="shared" si="21"/>
        <v>49766</v>
      </c>
      <c r="C241" s="31">
        <f t="shared" si="22"/>
        <v>246151.88535738172</v>
      </c>
      <c r="D241" s="31">
        <f t="shared" si="18"/>
        <v>500</v>
      </c>
      <c r="E241" s="32">
        <f t="shared" si="19"/>
        <v>1438.8026645847267</v>
      </c>
      <c r="F241" s="32">
        <f t="shared" si="23"/>
        <v>248090.68802196643</v>
      </c>
    </row>
    <row r="242" spans="1:6" x14ac:dyDescent="0.25">
      <c r="A242" s="29">
        <f t="shared" si="20"/>
        <v>234</v>
      </c>
      <c r="B242" s="30">
        <f t="shared" si="21"/>
        <v>49796</v>
      </c>
      <c r="C242" s="31">
        <f t="shared" si="22"/>
        <v>248090.68802196643</v>
      </c>
      <c r="D242" s="31">
        <f t="shared" si="18"/>
        <v>500</v>
      </c>
      <c r="E242" s="32">
        <f t="shared" si="19"/>
        <v>1450.1123467948044</v>
      </c>
      <c r="F242" s="32">
        <f t="shared" si="23"/>
        <v>250040.80036876124</v>
      </c>
    </row>
    <row r="243" spans="1:6" x14ac:dyDescent="0.25">
      <c r="A243" s="29">
        <f t="shared" si="20"/>
        <v>235</v>
      </c>
      <c r="B243" s="30">
        <f t="shared" si="21"/>
        <v>49827</v>
      </c>
      <c r="C243" s="31">
        <f t="shared" si="22"/>
        <v>250040.80036876124</v>
      </c>
      <c r="D243" s="31">
        <f t="shared" si="18"/>
        <v>500</v>
      </c>
      <c r="E243" s="32">
        <f t="shared" si="19"/>
        <v>1461.4880021511074</v>
      </c>
      <c r="F243" s="32">
        <f t="shared" si="23"/>
        <v>252002.28837091234</v>
      </c>
    </row>
    <row r="244" spans="1:6" x14ac:dyDescent="0.25">
      <c r="A244" s="29">
        <f t="shared" si="20"/>
        <v>236</v>
      </c>
      <c r="B244" s="30">
        <f t="shared" si="21"/>
        <v>49857</v>
      </c>
      <c r="C244" s="31">
        <f t="shared" si="22"/>
        <v>252002.28837091234</v>
      </c>
      <c r="D244" s="31">
        <f t="shared" si="18"/>
        <v>500</v>
      </c>
      <c r="E244" s="32">
        <f t="shared" si="19"/>
        <v>1472.9300154969887</v>
      </c>
      <c r="F244" s="32">
        <f t="shared" si="23"/>
        <v>253975.21838640934</v>
      </c>
    </row>
    <row r="245" spans="1:6" x14ac:dyDescent="0.25">
      <c r="A245" s="29">
        <f t="shared" si="20"/>
        <v>237</v>
      </c>
      <c r="B245" s="30">
        <f t="shared" si="21"/>
        <v>49888</v>
      </c>
      <c r="C245" s="31">
        <f t="shared" si="22"/>
        <v>253975.21838640934</v>
      </c>
      <c r="D245" s="31">
        <f t="shared" si="18"/>
        <v>500</v>
      </c>
      <c r="E245" s="32">
        <f t="shared" si="19"/>
        <v>1484.4387739207211</v>
      </c>
      <c r="F245" s="32">
        <f t="shared" si="23"/>
        <v>255959.65716033007</v>
      </c>
    </row>
    <row r="246" spans="1:6" x14ac:dyDescent="0.25">
      <c r="A246" s="29">
        <f t="shared" si="20"/>
        <v>238</v>
      </c>
      <c r="B246" s="30">
        <f t="shared" si="21"/>
        <v>49919</v>
      </c>
      <c r="C246" s="31">
        <f t="shared" si="22"/>
        <v>255959.65716033007</v>
      </c>
      <c r="D246" s="31">
        <f t="shared" si="18"/>
        <v>500</v>
      </c>
      <c r="E246" s="32">
        <f t="shared" si="19"/>
        <v>1496.0146667685922</v>
      </c>
      <c r="F246" s="32">
        <f t="shared" si="23"/>
        <v>257955.67182709867</v>
      </c>
    </row>
    <row r="247" spans="1:6" x14ac:dyDescent="0.25">
      <c r="A247" s="29">
        <f t="shared" si="20"/>
        <v>239</v>
      </c>
      <c r="B247" s="30">
        <f t="shared" si="21"/>
        <v>49949</v>
      </c>
      <c r="C247" s="31">
        <f t="shared" si="22"/>
        <v>257955.67182709867</v>
      </c>
      <c r="D247" s="31">
        <f t="shared" si="18"/>
        <v>500</v>
      </c>
      <c r="E247" s="32">
        <f t="shared" si="19"/>
        <v>1507.6580856580756</v>
      </c>
      <c r="F247" s="32">
        <f t="shared" si="23"/>
        <v>259963.32991275674</v>
      </c>
    </row>
    <row r="248" spans="1:6" x14ac:dyDescent="0.25">
      <c r="A248" s="29">
        <f t="shared" si="20"/>
        <v>240</v>
      </c>
      <c r="B248" s="30">
        <f t="shared" si="21"/>
        <v>49980</v>
      </c>
      <c r="C248" s="31">
        <f t="shared" si="22"/>
        <v>259963.32991275674</v>
      </c>
      <c r="D248" s="31">
        <f t="shared" si="18"/>
        <v>500</v>
      </c>
      <c r="E248" s="32">
        <f t="shared" si="19"/>
        <v>1519.3694244910812</v>
      </c>
      <c r="F248" s="32">
        <f t="shared" si="23"/>
        <v>261982.69933724782</v>
      </c>
    </row>
    <row r="249" spans="1:6" x14ac:dyDescent="0.25">
      <c r="A249" s="29">
        <f t="shared" si="20"/>
        <v>241</v>
      </c>
      <c r="B249" s="30">
        <f t="shared" si="21"/>
        <v>50010</v>
      </c>
      <c r="C249" s="31">
        <f t="shared" si="22"/>
        <v>261982.69933724782</v>
      </c>
      <c r="D249" s="31">
        <f t="shared" si="18"/>
        <v>500</v>
      </c>
      <c r="E249" s="32">
        <f t="shared" si="19"/>
        <v>1531.1490794672791</v>
      </c>
      <c r="F249" s="32">
        <f t="shared" si="23"/>
        <v>264013.8484167151</v>
      </c>
    </row>
    <row r="250" spans="1:6" x14ac:dyDescent="0.25">
      <c r="A250" s="29">
        <f t="shared" si="20"/>
        <v>242</v>
      </c>
      <c r="B250" s="30">
        <f t="shared" si="21"/>
        <v>50041</v>
      </c>
      <c r="C250" s="31">
        <f t="shared" si="22"/>
        <v>264013.8484167151</v>
      </c>
      <c r="D250" s="31">
        <f t="shared" si="18"/>
        <v>500</v>
      </c>
      <c r="E250" s="32">
        <f t="shared" si="19"/>
        <v>1542.9974490975048</v>
      </c>
      <c r="F250" s="32">
        <f t="shared" si="23"/>
        <v>266056.84586581262</v>
      </c>
    </row>
    <row r="251" spans="1:6" x14ac:dyDescent="0.25">
      <c r="A251" s="29">
        <f t="shared" si="20"/>
        <v>243</v>
      </c>
      <c r="B251" s="30">
        <f t="shared" si="21"/>
        <v>50072</v>
      </c>
      <c r="C251" s="31">
        <f t="shared" si="22"/>
        <v>266056.84586581262</v>
      </c>
      <c r="D251" s="31">
        <f t="shared" si="18"/>
        <v>500</v>
      </c>
      <c r="E251" s="32">
        <f t="shared" si="19"/>
        <v>1554.9149342172404</v>
      </c>
      <c r="F251" s="32">
        <f t="shared" si="23"/>
        <v>268111.76080002985</v>
      </c>
    </row>
    <row r="252" spans="1:6" x14ac:dyDescent="0.25">
      <c r="A252" s="29">
        <f t="shared" si="20"/>
        <v>244</v>
      </c>
      <c r="B252" s="30">
        <f t="shared" si="21"/>
        <v>50100</v>
      </c>
      <c r="C252" s="31">
        <f t="shared" si="22"/>
        <v>268111.76080002985</v>
      </c>
      <c r="D252" s="31">
        <f t="shared" si="18"/>
        <v>500</v>
      </c>
      <c r="E252" s="32">
        <f t="shared" si="19"/>
        <v>1566.9019380001741</v>
      </c>
      <c r="F252" s="32">
        <f t="shared" si="23"/>
        <v>270178.66273803002</v>
      </c>
    </row>
    <row r="253" spans="1:6" x14ac:dyDescent="0.25">
      <c r="A253" s="29">
        <f t="shared" si="20"/>
        <v>245</v>
      </c>
      <c r="B253" s="30">
        <f t="shared" si="21"/>
        <v>50131</v>
      </c>
      <c r="C253" s="31">
        <f t="shared" si="22"/>
        <v>270178.66273803002</v>
      </c>
      <c r="D253" s="31">
        <f t="shared" si="18"/>
        <v>500</v>
      </c>
      <c r="E253" s="32">
        <f t="shared" si="19"/>
        <v>1578.9588659718418</v>
      </c>
      <c r="F253" s="32">
        <f t="shared" si="23"/>
        <v>272257.62160400185</v>
      </c>
    </row>
    <row r="254" spans="1:6" x14ac:dyDescent="0.25">
      <c r="A254" s="29">
        <f t="shared" si="20"/>
        <v>246</v>
      </c>
      <c r="B254" s="30">
        <f t="shared" si="21"/>
        <v>50161</v>
      </c>
      <c r="C254" s="31">
        <f t="shared" si="22"/>
        <v>272257.62160400185</v>
      </c>
      <c r="D254" s="31">
        <f t="shared" si="18"/>
        <v>500</v>
      </c>
      <c r="E254" s="32">
        <f t="shared" si="19"/>
        <v>1591.0861260233441</v>
      </c>
      <c r="F254" s="32">
        <f t="shared" si="23"/>
        <v>274348.70773002517</v>
      </c>
    </row>
    <row r="255" spans="1:6" x14ac:dyDescent="0.25">
      <c r="A255" s="29">
        <f t="shared" si="20"/>
        <v>247</v>
      </c>
      <c r="B255" s="30">
        <f t="shared" si="21"/>
        <v>50192</v>
      </c>
      <c r="C255" s="31">
        <f t="shared" si="22"/>
        <v>274348.70773002517</v>
      </c>
      <c r="D255" s="31">
        <f t="shared" si="18"/>
        <v>500</v>
      </c>
      <c r="E255" s="32">
        <f t="shared" si="19"/>
        <v>1603.2841284251469</v>
      </c>
      <c r="F255" s="32">
        <f t="shared" si="23"/>
        <v>276451.99185845029</v>
      </c>
    </row>
    <row r="256" spans="1:6" x14ac:dyDescent="0.25">
      <c r="A256" s="29">
        <f t="shared" si="20"/>
        <v>248</v>
      </c>
      <c r="B256" s="30">
        <f t="shared" si="21"/>
        <v>50222</v>
      </c>
      <c r="C256" s="31">
        <f t="shared" si="22"/>
        <v>276451.99185845029</v>
      </c>
      <c r="D256" s="31">
        <f t="shared" si="18"/>
        <v>500</v>
      </c>
      <c r="E256" s="32">
        <f t="shared" si="19"/>
        <v>1615.5532858409601</v>
      </c>
      <c r="F256" s="32">
        <f t="shared" si="23"/>
        <v>278567.54514429125</v>
      </c>
    </row>
    <row r="257" spans="1:6" x14ac:dyDescent="0.25">
      <c r="A257" s="29">
        <f t="shared" si="20"/>
        <v>249</v>
      </c>
      <c r="B257" s="30">
        <f t="shared" si="21"/>
        <v>50253</v>
      </c>
      <c r="C257" s="31">
        <f t="shared" si="22"/>
        <v>278567.54514429125</v>
      </c>
      <c r="D257" s="31">
        <f t="shared" si="18"/>
        <v>500</v>
      </c>
      <c r="E257" s="32">
        <f t="shared" si="19"/>
        <v>1627.8940133416991</v>
      </c>
      <c r="F257" s="32">
        <f t="shared" si="23"/>
        <v>280695.43915763294</v>
      </c>
    </row>
    <row r="258" spans="1:6" x14ac:dyDescent="0.25">
      <c r="A258" s="29">
        <f t="shared" si="20"/>
        <v>250</v>
      </c>
      <c r="B258" s="30">
        <f t="shared" si="21"/>
        <v>50284</v>
      </c>
      <c r="C258" s="31">
        <f t="shared" si="22"/>
        <v>280695.43915763294</v>
      </c>
      <c r="D258" s="31">
        <f t="shared" si="18"/>
        <v>500</v>
      </c>
      <c r="E258" s="32">
        <f t="shared" si="19"/>
        <v>1640.3067284195256</v>
      </c>
      <c r="F258" s="32">
        <f t="shared" si="23"/>
        <v>282835.74588605243</v>
      </c>
    </row>
    <row r="259" spans="1:6" x14ac:dyDescent="0.25">
      <c r="A259" s="29">
        <f t="shared" si="20"/>
        <v>251</v>
      </c>
      <c r="B259" s="30">
        <f t="shared" si="21"/>
        <v>50314</v>
      </c>
      <c r="C259" s="31">
        <f t="shared" si="22"/>
        <v>282835.74588605243</v>
      </c>
      <c r="D259" s="31">
        <f t="shared" si="18"/>
        <v>500</v>
      </c>
      <c r="E259" s="32">
        <f t="shared" si="19"/>
        <v>1652.7918510019726</v>
      </c>
      <c r="F259" s="32">
        <f t="shared" si="23"/>
        <v>284988.5377370544</v>
      </c>
    </row>
    <row r="260" spans="1:6" x14ac:dyDescent="0.25">
      <c r="A260" s="29">
        <f t="shared" si="20"/>
        <v>252</v>
      </c>
      <c r="B260" s="30">
        <f t="shared" si="21"/>
        <v>50345</v>
      </c>
      <c r="C260" s="31">
        <f t="shared" si="22"/>
        <v>284988.5377370544</v>
      </c>
      <c r="D260" s="31">
        <f t="shared" si="18"/>
        <v>500</v>
      </c>
      <c r="E260" s="32">
        <f t="shared" si="19"/>
        <v>1665.3498034661507</v>
      </c>
      <c r="F260" s="32">
        <f t="shared" si="23"/>
        <v>287153.88754052058</v>
      </c>
    </row>
    <row r="261" spans="1:6" x14ac:dyDescent="0.25">
      <c r="A261" s="29">
        <f t="shared" si="20"/>
        <v>253</v>
      </c>
      <c r="B261" s="30">
        <f t="shared" si="21"/>
        <v>50375</v>
      </c>
      <c r="C261" s="31">
        <f t="shared" si="22"/>
        <v>287153.88754052058</v>
      </c>
      <c r="D261" s="31">
        <f t="shared" si="18"/>
        <v>500</v>
      </c>
      <c r="E261" s="32">
        <f t="shared" si="19"/>
        <v>1677.9810106530367</v>
      </c>
      <c r="F261" s="32">
        <f t="shared" si="23"/>
        <v>289331.8685511736</v>
      </c>
    </row>
    <row r="262" spans="1:6" x14ac:dyDescent="0.25">
      <c r="A262" s="29">
        <f t="shared" si="20"/>
        <v>254</v>
      </c>
      <c r="B262" s="30">
        <f t="shared" si="21"/>
        <v>50406</v>
      </c>
      <c r="C262" s="31">
        <f t="shared" si="22"/>
        <v>289331.8685511736</v>
      </c>
      <c r="D262" s="31">
        <f t="shared" si="18"/>
        <v>500</v>
      </c>
      <c r="E262" s="32">
        <f t="shared" si="19"/>
        <v>1690.6858998818461</v>
      </c>
      <c r="F262" s="32">
        <f t="shared" si="23"/>
        <v>291522.55445105542</v>
      </c>
    </row>
    <row r="263" spans="1:6" x14ac:dyDescent="0.25">
      <c r="A263" s="29">
        <f t="shared" si="20"/>
        <v>255</v>
      </c>
      <c r="B263" s="30">
        <f t="shared" si="21"/>
        <v>50437</v>
      </c>
      <c r="C263" s="31">
        <f t="shared" si="22"/>
        <v>291522.55445105542</v>
      </c>
      <c r="D263" s="31">
        <f t="shared" si="18"/>
        <v>500</v>
      </c>
      <c r="E263" s="32">
        <f t="shared" si="19"/>
        <v>1703.46490096449</v>
      </c>
      <c r="F263" s="32">
        <f t="shared" si="23"/>
        <v>293726.01935201988</v>
      </c>
    </row>
    <row r="264" spans="1:6" x14ac:dyDescent="0.25">
      <c r="A264" s="29">
        <f t="shared" si="20"/>
        <v>256</v>
      </c>
      <c r="B264" s="30">
        <f t="shared" si="21"/>
        <v>50465</v>
      </c>
      <c r="C264" s="31">
        <f t="shared" si="22"/>
        <v>293726.01935201988</v>
      </c>
      <c r="D264" s="31">
        <f t="shared" si="18"/>
        <v>500</v>
      </c>
      <c r="E264" s="32">
        <f t="shared" si="19"/>
        <v>1716.3184462201161</v>
      </c>
      <c r="F264" s="32">
        <f t="shared" si="23"/>
        <v>295942.33779824001</v>
      </c>
    </row>
    <row r="265" spans="1:6" x14ac:dyDescent="0.25">
      <c r="A265" s="29">
        <f t="shared" si="20"/>
        <v>257</v>
      </c>
      <c r="B265" s="30">
        <f t="shared" si="21"/>
        <v>50496</v>
      </c>
      <c r="C265" s="31">
        <f t="shared" si="22"/>
        <v>295942.33779824001</v>
      </c>
      <c r="D265" s="31">
        <f t="shared" ref="D265:D328" si="24">LoanAmount</f>
        <v>500</v>
      </c>
      <c r="E265" s="32">
        <f t="shared" ref="E265:E328" si="25">(C265+D265)*(InterestRate/12)</f>
        <v>1729.2469704897335</v>
      </c>
      <c r="F265" s="32">
        <f t="shared" si="23"/>
        <v>298171.58476872975</v>
      </c>
    </row>
    <row r="266" spans="1:6" x14ac:dyDescent="0.25">
      <c r="A266" s="29">
        <f t="shared" si="20"/>
        <v>258</v>
      </c>
      <c r="B266" s="30">
        <f t="shared" si="21"/>
        <v>50526</v>
      </c>
      <c r="C266" s="31">
        <f t="shared" si="22"/>
        <v>298171.58476872975</v>
      </c>
      <c r="D266" s="31">
        <f t="shared" si="24"/>
        <v>500</v>
      </c>
      <c r="E266" s="32">
        <f t="shared" si="25"/>
        <v>1742.2509111509237</v>
      </c>
      <c r="F266" s="32">
        <f t="shared" si="23"/>
        <v>300413.83567988069</v>
      </c>
    </row>
    <row r="267" spans="1:6" x14ac:dyDescent="0.25">
      <c r="A267" s="29">
        <f t="shared" ref="A267:A330" si="26">A266+1</f>
        <v>259</v>
      </c>
      <c r="B267" s="30">
        <f t="shared" ref="B267:B330" si="27">EDATE(B266,1)</f>
        <v>50557</v>
      </c>
      <c r="C267" s="31">
        <f t="shared" si="22"/>
        <v>300413.83567988069</v>
      </c>
      <c r="D267" s="31">
        <f t="shared" si="24"/>
        <v>500</v>
      </c>
      <c r="E267" s="32">
        <f t="shared" si="25"/>
        <v>1755.3307081326375</v>
      </c>
      <c r="F267" s="32">
        <f t="shared" si="23"/>
        <v>302669.16638801334</v>
      </c>
    </row>
    <row r="268" spans="1:6" x14ac:dyDescent="0.25">
      <c r="A268" s="29">
        <f t="shared" si="26"/>
        <v>260</v>
      </c>
      <c r="B268" s="30">
        <f t="shared" si="27"/>
        <v>50587</v>
      </c>
      <c r="C268" s="31">
        <f t="shared" ref="C268:C331" si="28">F267</f>
        <v>302669.16638801334</v>
      </c>
      <c r="D268" s="31">
        <f t="shared" si="24"/>
        <v>500</v>
      </c>
      <c r="E268" s="32">
        <f t="shared" si="25"/>
        <v>1768.4868039300779</v>
      </c>
      <c r="F268" s="32">
        <f t="shared" ref="F268:F331" si="29">SUM(C268:E268)</f>
        <v>304937.65319194342</v>
      </c>
    </row>
    <row r="269" spans="1:6" x14ac:dyDescent="0.25">
      <c r="A269" s="29">
        <f t="shared" si="26"/>
        <v>261</v>
      </c>
      <c r="B269" s="30">
        <f t="shared" si="27"/>
        <v>50618</v>
      </c>
      <c r="C269" s="31">
        <f t="shared" si="28"/>
        <v>304937.65319194342</v>
      </c>
      <c r="D269" s="31">
        <f t="shared" si="24"/>
        <v>500</v>
      </c>
      <c r="E269" s="32">
        <f t="shared" si="25"/>
        <v>1781.71964361967</v>
      </c>
      <c r="F269" s="32">
        <f t="shared" si="29"/>
        <v>307219.37283556309</v>
      </c>
    </row>
    <row r="270" spans="1:6" x14ac:dyDescent="0.25">
      <c r="A270" s="29">
        <f t="shared" si="26"/>
        <v>262</v>
      </c>
      <c r="B270" s="30">
        <f t="shared" si="27"/>
        <v>50649</v>
      </c>
      <c r="C270" s="31">
        <f t="shared" si="28"/>
        <v>307219.37283556309</v>
      </c>
      <c r="D270" s="31">
        <f t="shared" si="24"/>
        <v>500</v>
      </c>
      <c r="E270" s="32">
        <f t="shared" si="25"/>
        <v>1795.0296748741182</v>
      </c>
      <c r="F270" s="32">
        <f t="shared" si="29"/>
        <v>309514.40251043718</v>
      </c>
    </row>
    <row r="271" spans="1:6" x14ac:dyDescent="0.25">
      <c r="A271" s="29">
        <f t="shared" si="26"/>
        <v>263</v>
      </c>
      <c r="B271" s="30">
        <f t="shared" si="27"/>
        <v>50679</v>
      </c>
      <c r="C271" s="31">
        <f t="shared" si="28"/>
        <v>309514.40251043718</v>
      </c>
      <c r="D271" s="31">
        <f t="shared" si="24"/>
        <v>500</v>
      </c>
      <c r="E271" s="32">
        <f t="shared" si="25"/>
        <v>1808.4173479775502</v>
      </c>
      <c r="F271" s="32">
        <f t="shared" si="29"/>
        <v>311822.81985841476</v>
      </c>
    </row>
    <row r="272" spans="1:6" x14ac:dyDescent="0.25">
      <c r="A272" s="29">
        <f t="shared" si="26"/>
        <v>264</v>
      </c>
      <c r="B272" s="30">
        <f t="shared" si="27"/>
        <v>50710</v>
      </c>
      <c r="C272" s="31">
        <f t="shared" si="28"/>
        <v>311822.81985841476</v>
      </c>
      <c r="D272" s="31">
        <f t="shared" si="24"/>
        <v>500</v>
      </c>
      <c r="E272" s="32">
        <f t="shared" si="25"/>
        <v>1821.8831158407529</v>
      </c>
      <c r="F272" s="32">
        <f t="shared" si="29"/>
        <v>314144.70297425549</v>
      </c>
    </row>
    <row r="273" spans="1:6" x14ac:dyDescent="0.25">
      <c r="A273" s="29">
        <f t="shared" si="26"/>
        <v>265</v>
      </c>
      <c r="B273" s="30">
        <f t="shared" si="27"/>
        <v>50740</v>
      </c>
      <c r="C273" s="31">
        <f t="shared" si="28"/>
        <v>314144.70297425549</v>
      </c>
      <c r="D273" s="31">
        <f t="shared" si="24"/>
        <v>500</v>
      </c>
      <c r="E273" s="32">
        <f t="shared" si="25"/>
        <v>1835.4274340164905</v>
      </c>
      <c r="F273" s="32">
        <f t="shared" si="29"/>
        <v>316480.13040827197</v>
      </c>
    </row>
    <row r="274" spans="1:6" x14ac:dyDescent="0.25">
      <c r="A274" s="29">
        <f t="shared" si="26"/>
        <v>266</v>
      </c>
      <c r="B274" s="30">
        <f t="shared" si="27"/>
        <v>50771</v>
      </c>
      <c r="C274" s="31">
        <f t="shared" si="28"/>
        <v>316480.13040827197</v>
      </c>
      <c r="D274" s="31">
        <f t="shared" si="24"/>
        <v>500</v>
      </c>
      <c r="E274" s="32">
        <f t="shared" si="25"/>
        <v>1849.05076071492</v>
      </c>
      <c r="F274" s="32">
        <f t="shared" si="29"/>
        <v>318829.18116898689</v>
      </c>
    </row>
    <row r="275" spans="1:6" x14ac:dyDescent="0.25">
      <c r="A275" s="29">
        <f t="shared" si="26"/>
        <v>267</v>
      </c>
      <c r="B275" s="30">
        <f t="shared" si="27"/>
        <v>50802</v>
      </c>
      <c r="C275" s="31">
        <f t="shared" si="28"/>
        <v>318829.18116898689</v>
      </c>
      <c r="D275" s="31">
        <f t="shared" si="24"/>
        <v>500</v>
      </c>
      <c r="E275" s="32">
        <f t="shared" si="25"/>
        <v>1862.7535568190904</v>
      </c>
      <c r="F275" s="32">
        <f t="shared" si="29"/>
        <v>321191.934725806</v>
      </c>
    </row>
    <row r="276" spans="1:6" x14ac:dyDescent="0.25">
      <c r="A276" s="29">
        <f t="shared" si="26"/>
        <v>268</v>
      </c>
      <c r="B276" s="30">
        <f t="shared" si="27"/>
        <v>50830</v>
      </c>
      <c r="C276" s="31">
        <f t="shared" si="28"/>
        <v>321191.934725806</v>
      </c>
      <c r="D276" s="31">
        <f t="shared" si="24"/>
        <v>500</v>
      </c>
      <c r="E276" s="32">
        <f t="shared" si="25"/>
        <v>1876.5362859005352</v>
      </c>
      <c r="F276" s="32">
        <f t="shared" si="29"/>
        <v>323568.47101170651</v>
      </c>
    </row>
    <row r="277" spans="1:6" x14ac:dyDescent="0.25">
      <c r="A277" s="29">
        <f t="shared" si="26"/>
        <v>269</v>
      </c>
      <c r="B277" s="30">
        <f t="shared" si="27"/>
        <v>50861</v>
      </c>
      <c r="C277" s="31">
        <f t="shared" si="28"/>
        <v>323568.47101170651</v>
      </c>
      <c r="D277" s="31">
        <f t="shared" si="24"/>
        <v>500</v>
      </c>
      <c r="E277" s="32">
        <f t="shared" si="25"/>
        <v>1890.3994142349547</v>
      </c>
      <c r="F277" s="32">
        <f t="shared" si="29"/>
        <v>325958.87042594148</v>
      </c>
    </row>
    <row r="278" spans="1:6" x14ac:dyDescent="0.25">
      <c r="A278" s="29">
        <f t="shared" si="26"/>
        <v>270</v>
      </c>
      <c r="B278" s="30">
        <f t="shared" si="27"/>
        <v>50891</v>
      </c>
      <c r="C278" s="31">
        <f t="shared" si="28"/>
        <v>325958.87042594148</v>
      </c>
      <c r="D278" s="31">
        <f t="shared" si="24"/>
        <v>500</v>
      </c>
      <c r="E278" s="32">
        <f t="shared" si="25"/>
        <v>1904.343410817992</v>
      </c>
      <c r="F278" s="32">
        <f t="shared" si="29"/>
        <v>328363.21383675945</v>
      </c>
    </row>
    <row r="279" spans="1:6" x14ac:dyDescent="0.25">
      <c r="A279" s="29">
        <f t="shared" si="26"/>
        <v>271</v>
      </c>
      <c r="B279" s="30">
        <f t="shared" si="27"/>
        <v>50922</v>
      </c>
      <c r="C279" s="31">
        <f t="shared" si="28"/>
        <v>328363.21383675945</v>
      </c>
      <c r="D279" s="31">
        <f t="shared" si="24"/>
        <v>500</v>
      </c>
      <c r="E279" s="32">
        <f t="shared" si="25"/>
        <v>1918.3687473810969</v>
      </c>
      <c r="F279" s="32">
        <f t="shared" si="29"/>
        <v>330781.58258414053</v>
      </c>
    </row>
    <row r="280" spans="1:6" x14ac:dyDescent="0.25">
      <c r="A280" s="29">
        <f t="shared" si="26"/>
        <v>272</v>
      </c>
      <c r="B280" s="30">
        <f t="shared" si="27"/>
        <v>50952</v>
      </c>
      <c r="C280" s="31">
        <f t="shared" si="28"/>
        <v>330781.58258414053</v>
      </c>
      <c r="D280" s="31">
        <f t="shared" si="24"/>
        <v>500</v>
      </c>
      <c r="E280" s="32">
        <f t="shared" si="25"/>
        <v>1932.4758984074865</v>
      </c>
      <c r="F280" s="32">
        <f t="shared" si="29"/>
        <v>333214.05848254799</v>
      </c>
    </row>
    <row r="281" spans="1:6" x14ac:dyDescent="0.25">
      <c r="A281" s="29">
        <f t="shared" si="26"/>
        <v>273</v>
      </c>
      <c r="B281" s="30">
        <f t="shared" si="27"/>
        <v>50983</v>
      </c>
      <c r="C281" s="31">
        <f t="shared" si="28"/>
        <v>333214.05848254799</v>
      </c>
      <c r="D281" s="31">
        <f t="shared" si="24"/>
        <v>500</v>
      </c>
      <c r="E281" s="32">
        <f t="shared" si="25"/>
        <v>1946.6653411481966</v>
      </c>
      <c r="F281" s="32">
        <f t="shared" si="29"/>
        <v>335660.7238236962</v>
      </c>
    </row>
    <row r="282" spans="1:6" x14ac:dyDescent="0.25">
      <c r="A282" s="29">
        <f t="shared" si="26"/>
        <v>274</v>
      </c>
      <c r="B282" s="30">
        <f t="shared" si="27"/>
        <v>51014</v>
      </c>
      <c r="C282" s="31">
        <f t="shared" si="28"/>
        <v>335660.7238236962</v>
      </c>
      <c r="D282" s="31">
        <f t="shared" si="24"/>
        <v>500</v>
      </c>
      <c r="E282" s="32">
        <f t="shared" si="25"/>
        <v>1960.9375556382279</v>
      </c>
      <c r="F282" s="32">
        <f t="shared" si="29"/>
        <v>338121.6613793344</v>
      </c>
    </row>
    <row r="283" spans="1:6" x14ac:dyDescent="0.25">
      <c r="A283" s="29">
        <f t="shared" si="26"/>
        <v>275</v>
      </c>
      <c r="B283" s="30">
        <f t="shared" si="27"/>
        <v>51044</v>
      </c>
      <c r="C283" s="31">
        <f t="shared" si="28"/>
        <v>338121.6613793344</v>
      </c>
      <c r="D283" s="31">
        <f t="shared" si="24"/>
        <v>500</v>
      </c>
      <c r="E283" s="32">
        <f t="shared" si="25"/>
        <v>1975.293024712784</v>
      </c>
      <c r="F283" s="32">
        <f t="shared" si="29"/>
        <v>340596.95440404717</v>
      </c>
    </row>
    <row r="284" spans="1:6" x14ac:dyDescent="0.25">
      <c r="A284" s="29">
        <f t="shared" si="26"/>
        <v>276</v>
      </c>
      <c r="B284" s="30">
        <f t="shared" si="27"/>
        <v>51075</v>
      </c>
      <c r="C284" s="31">
        <f t="shared" si="28"/>
        <v>340596.95440404717</v>
      </c>
      <c r="D284" s="31">
        <f t="shared" si="24"/>
        <v>500</v>
      </c>
      <c r="E284" s="32">
        <f t="shared" si="25"/>
        <v>1989.7322340236085</v>
      </c>
      <c r="F284" s="32">
        <f t="shared" si="29"/>
        <v>343086.68663807079</v>
      </c>
    </row>
    <row r="285" spans="1:6" x14ac:dyDescent="0.25">
      <c r="A285" s="29">
        <f t="shared" si="26"/>
        <v>277</v>
      </c>
      <c r="B285" s="30">
        <f t="shared" si="27"/>
        <v>51105</v>
      </c>
      <c r="C285" s="31">
        <f t="shared" si="28"/>
        <v>343086.68663807079</v>
      </c>
      <c r="D285" s="31">
        <f t="shared" si="24"/>
        <v>500</v>
      </c>
      <c r="E285" s="32">
        <f t="shared" si="25"/>
        <v>2004.255672055413</v>
      </c>
      <c r="F285" s="32">
        <f t="shared" si="29"/>
        <v>345590.94231012621</v>
      </c>
    </row>
    <row r="286" spans="1:6" x14ac:dyDescent="0.25">
      <c r="A286" s="29">
        <f t="shared" si="26"/>
        <v>278</v>
      </c>
      <c r="B286" s="30">
        <f t="shared" si="27"/>
        <v>51136</v>
      </c>
      <c r="C286" s="31">
        <f t="shared" si="28"/>
        <v>345590.94231012621</v>
      </c>
      <c r="D286" s="31">
        <f t="shared" si="24"/>
        <v>500</v>
      </c>
      <c r="E286" s="32">
        <f t="shared" si="25"/>
        <v>2018.863830142403</v>
      </c>
      <c r="F286" s="32">
        <f t="shared" si="29"/>
        <v>348109.80614026863</v>
      </c>
    </row>
    <row r="287" spans="1:6" x14ac:dyDescent="0.25">
      <c r="A287" s="29">
        <f t="shared" si="26"/>
        <v>279</v>
      </c>
      <c r="B287" s="30">
        <f t="shared" si="27"/>
        <v>51167</v>
      </c>
      <c r="C287" s="31">
        <f t="shared" si="28"/>
        <v>348109.80614026863</v>
      </c>
      <c r="D287" s="31">
        <f t="shared" si="24"/>
        <v>500</v>
      </c>
      <c r="E287" s="32">
        <f t="shared" si="25"/>
        <v>2033.5572024849005</v>
      </c>
      <c r="F287" s="32">
        <f t="shared" si="29"/>
        <v>350643.36334275355</v>
      </c>
    </row>
    <row r="288" spans="1:6" x14ac:dyDescent="0.25">
      <c r="A288" s="29">
        <f t="shared" si="26"/>
        <v>280</v>
      </c>
      <c r="B288" s="30">
        <f t="shared" si="27"/>
        <v>51196</v>
      </c>
      <c r="C288" s="31">
        <f t="shared" si="28"/>
        <v>350643.36334275355</v>
      </c>
      <c r="D288" s="31">
        <f t="shared" si="24"/>
        <v>500</v>
      </c>
      <c r="E288" s="32">
        <f t="shared" si="25"/>
        <v>2048.3362861660626</v>
      </c>
      <c r="F288" s="32">
        <f t="shared" si="29"/>
        <v>353191.6996289196</v>
      </c>
    </row>
    <row r="289" spans="1:6" x14ac:dyDescent="0.25">
      <c r="A289" s="29">
        <f t="shared" si="26"/>
        <v>281</v>
      </c>
      <c r="B289" s="30">
        <f t="shared" si="27"/>
        <v>51227</v>
      </c>
      <c r="C289" s="31">
        <f t="shared" si="28"/>
        <v>353191.6996289196</v>
      </c>
      <c r="D289" s="31">
        <f t="shared" si="24"/>
        <v>500</v>
      </c>
      <c r="E289" s="32">
        <f t="shared" si="25"/>
        <v>2063.2015811686979</v>
      </c>
      <c r="F289" s="32">
        <f t="shared" si="29"/>
        <v>355754.90121008828</v>
      </c>
    </row>
    <row r="290" spans="1:6" x14ac:dyDescent="0.25">
      <c r="A290" s="29">
        <f t="shared" si="26"/>
        <v>282</v>
      </c>
      <c r="B290" s="30">
        <f t="shared" si="27"/>
        <v>51257</v>
      </c>
      <c r="C290" s="31">
        <f t="shared" si="28"/>
        <v>355754.90121008828</v>
      </c>
      <c r="D290" s="31">
        <f t="shared" si="24"/>
        <v>500</v>
      </c>
      <c r="E290" s="32">
        <f t="shared" si="25"/>
        <v>2078.1535903921817</v>
      </c>
      <c r="F290" s="32">
        <f t="shared" si="29"/>
        <v>358333.05480048049</v>
      </c>
    </row>
    <row r="291" spans="1:6" x14ac:dyDescent="0.25">
      <c r="A291" s="29">
        <f t="shared" si="26"/>
        <v>283</v>
      </c>
      <c r="B291" s="30">
        <f t="shared" si="27"/>
        <v>51288</v>
      </c>
      <c r="C291" s="31">
        <f t="shared" si="28"/>
        <v>358333.05480048049</v>
      </c>
      <c r="D291" s="31">
        <f t="shared" si="24"/>
        <v>500</v>
      </c>
      <c r="E291" s="32">
        <f t="shared" si="25"/>
        <v>2093.1928196694698</v>
      </c>
      <c r="F291" s="32">
        <f t="shared" si="29"/>
        <v>360926.24762014998</v>
      </c>
    </row>
    <row r="292" spans="1:6" x14ac:dyDescent="0.25">
      <c r="A292" s="29">
        <f t="shared" si="26"/>
        <v>284</v>
      </c>
      <c r="B292" s="30">
        <f t="shared" si="27"/>
        <v>51318</v>
      </c>
      <c r="C292" s="31">
        <f t="shared" si="28"/>
        <v>360926.24762014998</v>
      </c>
      <c r="D292" s="31">
        <f t="shared" si="24"/>
        <v>500</v>
      </c>
      <c r="E292" s="32">
        <f t="shared" si="25"/>
        <v>2108.3197777842083</v>
      </c>
      <c r="F292" s="32">
        <f t="shared" si="29"/>
        <v>363534.56739793421</v>
      </c>
    </row>
    <row r="293" spans="1:6" x14ac:dyDescent="0.25">
      <c r="A293" s="29">
        <f t="shared" si="26"/>
        <v>285</v>
      </c>
      <c r="B293" s="30">
        <f t="shared" si="27"/>
        <v>51349</v>
      </c>
      <c r="C293" s="31">
        <f t="shared" si="28"/>
        <v>363534.56739793421</v>
      </c>
      <c r="D293" s="31">
        <f t="shared" si="24"/>
        <v>500</v>
      </c>
      <c r="E293" s="32">
        <f t="shared" si="25"/>
        <v>2123.5349764879497</v>
      </c>
      <c r="F293" s="32">
        <f t="shared" si="29"/>
        <v>366158.10237442213</v>
      </c>
    </row>
    <row r="294" spans="1:6" x14ac:dyDescent="0.25">
      <c r="A294" s="29">
        <f t="shared" si="26"/>
        <v>286</v>
      </c>
      <c r="B294" s="30">
        <f t="shared" si="27"/>
        <v>51380</v>
      </c>
      <c r="C294" s="31">
        <f t="shared" si="28"/>
        <v>366158.10237442213</v>
      </c>
      <c r="D294" s="31">
        <f t="shared" si="24"/>
        <v>500</v>
      </c>
      <c r="E294" s="32">
        <f t="shared" si="25"/>
        <v>2138.8389305174624</v>
      </c>
      <c r="F294" s="32">
        <f t="shared" si="29"/>
        <v>368796.94130493957</v>
      </c>
    </row>
    <row r="295" spans="1:6" x14ac:dyDescent="0.25">
      <c r="A295" s="29">
        <f t="shared" si="26"/>
        <v>287</v>
      </c>
      <c r="B295" s="30">
        <f t="shared" si="27"/>
        <v>51410</v>
      </c>
      <c r="C295" s="31">
        <f t="shared" si="28"/>
        <v>368796.94130493957</v>
      </c>
      <c r="D295" s="31">
        <f t="shared" si="24"/>
        <v>500</v>
      </c>
      <c r="E295" s="32">
        <f t="shared" si="25"/>
        <v>2154.2321576121476</v>
      </c>
      <c r="F295" s="32">
        <f t="shared" si="29"/>
        <v>371451.17346255173</v>
      </c>
    </row>
    <row r="296" spans="1:6" x14ac:dyDescent="0.25">
      <c r="A296" s="29">
        <f t="shared" si="26"/>
        <v>288</v>
      </c>
      <c r="B296" s="30">
        <f t="shared" si="27"/>
        <v>51441</v>
      </c>
      <c r="C296" s="31">
        <f t="shared" si="28"/>
        <v>371451.17346255173</v>
      </c>
      <c r="D296" s="31">
        <f t="shared" si="24"/>
        <v>500</v>
      </c>
      <c r="E296" s="32">
        <f t="shared" si="25"/>
        <v>2169.7151785315518</v>
      </c>
      <c r="F296" s="32">
        <f t="shared" si="29"/>
        <v>374120.88864108326</v>
      </c>
    </row>
    <row r="297" spans="1:6" x14ac:dyDescent="0.25">
      <c r="A297" s="29">
        <f t="shared" si="26"/>
        <v>289</v>
      </c>
      <c r="B297" s="30">
        <f t="shared" si="27"/>
        <v>51471</v>
      </c>
      <c r="C297" s="31">
        <f t="shared" si="28"/>
        <v>374120.88864108326</v>
      </c>
      <c r="D297" s="31">
        <f t="shared" si="24"/>
        <v>500</v>
      </c>
      <c r="E297" s="32">
        <f t="shared" si="25"/>
        <v>2185.288517072986</v>
      </c>
      <c r="F297" s="32">
        <f t="shared" si="29"/>
        <v>376806.17715815624</v>
      </c>
    </row>
    <row r="298" spans="1:6" x14ac:dyDescent="0.25">
      <c r="A298" s="29">
        <f t="shared" si="26"/>
        <v>290</v>
      </c>
      <c r="B298" s="30">
        <f t="shared" si="27"/>
        <v>51502</v>
      </c>
      <c r="C298" s="31">
        <f t="shared" si="28"/>
        <v>376806.17715815624</v>
      </c>
      <c r="D298" s="31">
        <f t="shared" si="24"/>
        <v>500</v>
      </c>
      <c r="E298" s="32">
        <f t="shared" si="25"/>
        <v>2200.9527000892449</v>
      </c>
      <c r="F298" s="32">
        <f t="shared" si="29"/>
        <v>379507.12985824549</v>
      </c>
    </row>
    <row r="299" spans="1:6" x14ac:dyDescent="0.25">
      <c r="A299" s="29">
        <f t="shared" si="26"/>
        <v>291</v>
      </c>
      <c r="B299" s="30">
        <f t="shared" si="27"/>
        <v>51533</v>
      </c>
      <c r="C299" s="31">
        <f t="shared" si="28"/>
        <v>379507.12985824549</v>
      </c>
      <c r="D299" s="31">
        <f t="shared" si="24"/>
        <v>500</v>
      </c>
      <c r="E299" s="32">
        <f t="shared" si="25"/>
        <v>2216.7082575064323</v>
      </c>
      <c r="F299" s="32">
        <f t="shared" si="29"/>
        <v>382223.83811575192</v>
      </c>
    </row>
    <row r="300" spans="1:6" x14ac:dyDescent="0.25">
      <c r="A300" s="29">
        <f t="shared" si="26"/>
        <v>292</v>
      </c>
      <c r="B300" s="30">
        <f t="shared" si="27"/>
        <v>51561</v>
      </c>
      <c r="C300" s="31">
        <f t="shared" si="28"/>
        <v>382223.83811575192</v>
      </c>
      <c r="D300" s="31">
        <f t="shared" si="24"/>
        <v>500</v>
      </c>
      <c r="E300" s="32">
        <f t="shared" si="25"/>
        <v>2232.5557223418864</v>
      </c>
      <c r="F300" s="32">
        <f t="shared" si="29"/>
        <v>384956.39383809379</v>
      </c>
    </row>
    <row r="301" spans="1:6" x14ac:dyDescent="0.25">
      <c r="A301" s="29">
        <f t="shared" si="26"/>
        <v>293</v>
      </c>
      <c r="B301" s="30">
        <f t="shared" si="27"/>
        <v>51592</v>
      </c>
      <c r="C301" s="31">
        <f t="shared" si="28"/>
        <v>384956.39383809379</v>
      </c>
      <c r="D301" s="31">
        <f t="shared" si="24"/>
        <v>500</v>
      </c>
      <c r="E301" s="32">
        <f t="shared" si="25"/>
        <v>2248.4956307222137</v>
      </c>
      <c r="F301" s="32">
        <f t="shared" si="29"/>
        <v>387704.88946881599</v>
      </c>
    </row>
    <row r="302" spans="1:6" x14ac:dyDescent="0.25">
      <c r="A302" s="29">
        <f t="shared" si="26"/>
        <v>294</v>
      </c>
      <c r="B302" s="30">
        <f t="shared" si="27"/>
        <v>51622</v>
      </c>
      <c r="C302" s="31">
        <f t="shared" si="28"/>
        <v>387704.88946881599</v>
      </c>
      <c r="D302" s="31">
        <f t="shared" si="24"/>
        <v>500</v>
      </c>
      <c r="E302" s="32">
        <f t="shared" si="25"/>
        <v>2264.5285219014268</v>
      </c>
      <c r="F302" s="32">
        <f t="shared" si="29"/>
        <v>390469.4179907174</v>
      </c>
    </row>
    <row r="303" spans="1:6" x14ac:dyDescent="0.25">
      <c r="A303" s="29">
        <f t="shared" si="26"/>
        <v>295</v>
      </c>
      <c r="B303" s="30">
        <f t="shared" si="27"/>
        <v>51653</v>
      </c>
      <c r="C303" s="31">
        <f t="shared" si="28"/>
        <v>390469.4179907174</v>
      </c>
      <c r="D303" s="31">
        <f t="shared" si="24"/>
        <v>500</v>
      </c>
      <c r="E303" s="32">
        <f t="shared" si="25"/>
        <v>2280.654938279185</v>
      </c>
      <c r="F303" s="32">
        <f t="shared" si="29"/>
        <v>393250.07292899658</v>
      </c>
    </row>
    <row r="304" spans="1:6" x14ac:dyDescent="0.25">
      <c r="A304" s="29">
        <f t="shared" si="26"/>
        <v>296</v>
      </c>
      <c r="B304" s="30">
        <f t="shared" si="27"/>
        <v>51683</v>
      </c>
      <c r="C304" s="31">
        <f t="shared" si="28"/>
        <v>393250.07292899658</v>
      </c>
      <c r="D304" s="31">
        <f t="shared" si="24"/>
        <v>500</v>
      </c>
      <c r="E304" s="32">
        <f t="shared" si="25"/>
        <v>2296.8754254191467</v>
      </c>
      <c r="F304" s="32">
        <f t="shared" si="29"/>
        <v>396046.94835441571</v>
      </c>
    </row>
    <row r="305" spans="1:6" x14ac:dyDescent="0.25">
      <c r="A305" s="29">
        <f t="shared" si="26"/>
        <v>297</v>
      </c>
      <c r="B305" s="30">
        <f t="shared" si="27"/>
        <v>51714</v>
      </c>
      <c r="C305" s="31">
        <f t="shared" si="28"/>
        <v>396046.94835441571</v>
      </c>
      <c r="D305" s="31">
        <f t="shared" si="24"/>
        <v>500</v>
      </c>
      <c r="E305" s="32">
        <f t="shared" si="25"/>
        <v>2313.190532067425</v>
      </c>
      <c r="F305" s="32">
        <f t="shared" si="29"/>
        <v>398860.13888648315</v>
      </c>
    </row>
    <row r="306" spans="1:6" x14ac:dyDescent="0.25">
      <c r="A306" s="29">
        <f t="shared" si="26"/>
        <v>298</v>
      </c>
      <c r="B306" s="30">
        <f t="shared" si="27"/>
        <v>51745</v>
      </c>
      <c r="C306" s="31">
        <f t="shared" si="28"/>
        <v>398860.13888648315</v>
      </c>
      <c r="D306" s="31">
        <f t="shared" si="24"/>
        <v>500</v>
      </c>
      <c r="E306" s="32">
        <f t="shared" si="25"/>
        <v>2329.6008101711518</v>
      </c>
      <c r="F306" s="32">
        <f t="shared" si="29"/>
        <v>401689.73969665432</v>
      </c>
    </row>
    <row r="307" spans="1:6" x14ac:dyDescent="0.25">
      <c r="A307" s="29">
        <f t="shared" si="26"/>
        <v>299</v>
      </c>
      <c r="B307" s="30">
        <f t="shared" si="27"/>
        <v>51775</v>
      </c>
      <c r="C307" s="31">
        <f t="shared" si="28"/>
        <v>401689.73969665432</v>
      </c>
      <c r="D307" s="31">
        <f t="shared" si="24"/>
        <v>500</v>
      </c>
      <c r="E307" s="32">
        <f t="shared" si="25"/>
        <v>2346.1068148971503</v>
      </c>
      <c r="F307" s="32">
        <f t="shared" si="29"/>
        <v>404535.84651155147</v>
      </c>
    </row>
    <row r="308" spans="1:6" x14ac:dyDescent="0.25">
      <c r="A308" s="29">
        <f t="shared" si="26"/>
        <v>300</v>
      </c>
      <c r="B308" s="30">
        <f t="shared" si="27"/>
        <v>51806</v>
      </c>
      <c r="C308" s="31">
        <f t="shared" si="28"/>
        <v>404535.84651155147</v>
      </c>
      <c r="D308" s="31">
        <f t="shared" si="24"/>
        <v>500</v>
      </c>
      <c r="E308" s="32">
        <f t="shared" si="25"/>
        <v>2362.7091046507171</v>
      </c>
      <c r="F308" s="32">
        <f t="shared" si="29"/>
        <v>407398.55561620218</v>
      </c>
    </row>
    <row r="309" spans="1:6" x14ac:dyDescent="0.25">
      <c r="A309" s="29">
        <f t="shared" si="26"/>
        <v>301</v>
      </c>
      <c r="B309" s="30">
        <f t="shared" si="27"/>
        <v>51836</v>
      </c>
      <c r="C309" s="31">
        <f t="shared" si="28"/>
        <v>407398.55561620218</v>
      </c>
      <c r="D309" s="31">
        <f t="shared" si="24"/>
        <v>500</v>
      </c>
      <c r="E309" s="32">
        <f t="shared" si="25"/>
        <v>2379.408241094513</v>
      </c>
      <c r="F309" s="32">
        <f t="shared" si="29"/>
        <v>410277.96385729668</v>
      </c>
    </row>
    <row r="310" spans="1:6" x14ac:dyDescent="0.25">
      <c r="A310" s="29">
        <f t="shared" si="26"/>
        <v>302</v>
      </c>
      <c r="B310" s="30">
        <f t="shared" si="27"/>
        <v>51867</v>
      </c>
      <c r="C310" s="31">
        <f t="shared" si="28"/>
        <v>410277.96385729668</v>
      </c>
      <c r="D310" s="31">
        <f t="shared" si="24"/>
        <v>500</v>
      </c>
      <c r="E310" s="32">
        <f t="shared" si="25"/>
        <v>2396.2047891675643</v>
      </c>
      <c r="F310" s="32">
        <f t="shared" si="29"/>
        <v>413174.16864646424</v>
      </c>
    </row>
    <row r="311" spans="1:6" x14ac:dyDescent="0.25">
      <c r="A311" s="29">
        <f t="shared" si="26"/>
        <v>303</v>
      </c>
      <c r="B311" s="30">
        <f t="shared" si="27"/>
        <v>51898</v>
      </c>
      <c r="C311" s="31">
        <f t="shared" si="28"/>
        <v>413174.16864646424</v>
      </c>
      <c r="D311" s="31">
        <f t="shared" si="24"/>
        <v>500</v>
      </c>
      <c r="E311" s="32">
        <f t="shared" si="25"/>
        <v>2413.0993171043747</v>
      </c>
      <c r="F311" s="32">
        <f t="shared" si="29"/>
        <v>416087.26796356862</v>
      </c>
    </row>
    <row r="312" spans="1:6" x14ac:dyDescent="0.25">
      <c r="A312" s="29">
        <f t="shared" si="26"/>
        <v>304</v>
      </c>
      <c r="B312" s="30">
        <f t="shared" si="27"/>
        <v>51926</v>
      </c>
      <c r="C312" s="31">
        <f t="shared" si="28"/>
        <v>416087.26796356862</v>
      </c>
      <c r="D312" s="31">
        <f t="shared" si="24"/>
        <v>500</v>
      </c>
      <c r="E312" s="32">
        <f t="shared" si="25"/>
        <v>2430.0923964541503</v>
      </c>
      <c r="F312" s="32">
        <f t="shared" si="29"/>
        <v>419017.36036002275</v>
      </c>
    </row>
    <row r="313" spans="1:6" x14ac:dyDescent="0.25">
      <c r="A313" s="29">
        <f t="shared" si="26"/>
        <v>305</v>
      </c>
      <c r="B313" s="30">
        <f t="shared" si="27"/>
        <v>51957</v>
      </c>
      <c r="C313" s="31">
        <f t="shared" si="28"/>
        <v>419017.36036002275</v>
      </c>
      <c r="D313" s="31">
        <f t="shared" si="24"/>
        <v>500</v>
      </c>
      <c r="E313" s="32">
        <f t="shared" si="25"/>
        <v>2447.1846021001329</v>
      </c>
      <c r="F313" s="32">
        <f t="shared" si="29"/>
        <v>421964.54496212286</v>
      </c>
    </row>
    <row r="314" spans="1:6" x14ac:dyDescent="0.25">
      <c r="A314" s="29">
        <f t="shared" si="26"/>
        <v>306</v>
      </c>
      <c r="B314" s="30">
        <f t="shared" si="27"/>
        <v>51987</v>
      </c>
      <c r="C314" s="31">
        <f t="shared" si="28"/>
        <v>421964.54496212286</v>
      </c>
      <c r="D314" s="31">
        <f t="shared" si="24"/>
        <v>500</v>
      </c>
      <c r="E314" s="32">
        <f t="shared" si="25"/>
        <v>2464.3765122790501</v>
      </c>
      <c r="F314" s="32">
        <f t="shared" si="29"/>
        <v>424928.9214744019</v>
      </c>
    </row>
    <row r="315" spans="1:6" x14ac:dyDescent="0.25">
      <c r="A315" s="29">
        <f t="shared" si="26"/>
        <v>307</v>
      </c>
      <c r="B315" s="30">
        <f t="shared" si="27"/>
        <v>52018</v>
      </c>
      <c r="C315" s="31">
        <f t="shared" si="28"/>
        <v>424928.9214744019</v>
      </c>
      <c r="D315" s="31">
        <f t="shared" si="24"/>
        <v>500</v>
      </c>
      <c r="E315" s="32">
        <f t="shared" si="25"/>
        <v>2481.6687086006777</v>
      </c>
      <c r="F315" s="32">
        <f t="shared" si="29"/>
        <v>427910.59018300258</v>
      </c>
    </row>
    <row r="316" spans="1:6" x14ac:dyDescent="0.25">
      <c r="A316" s="29">
        <f t="shared" si="26"/>
        <v>308</v>
      </c>
      <c r="B316" s="30">
        <f t="shared" si="27"/>
        <v>52048</v>
      </c>
      <c r="C316" s="31">
        <f t="shared" si="28"/>
        <v>427910.59018300258</v>
      </c>
      <c r="D316" s="31">
        <f t="shared" si="24"/>
        <v>500</v>
      </c>
      <c r="E316" s="32">
        <f t="shared" si="25"/>
        <v>2499.061776067515</v>
      </c>
      <c r="F316" s="32">
        <f t="shared" si="29"/>
        <v>430909.65195907012</v>
      </c>
    </row>
    <row r="317" spans="1:6" x14ac:dyDescent="0.25">
      <c r="A317" s="29">
        <f t="shared" si="26"/>
        <v>309</v>
      </c>
      <c r="B317" s="30">
        <f t="shared" si="27"/>
        <v>52079</v>
      </c>
      <c r="C317" s="31">
        <f t="shared" si="28"/>
        <v>430909.65195907012</v>
      </c>
      <c r="D317" s="31">
        <f t="shared" si="24"/>
        <v>500</v>
      </c>
      <c r="E317" s="32">
        <f t="shared" si="25"/>
        <v>2516.5563030945759</v>
      </c>
      <c r="F317" s="32">
        <f t="shared" si="29"/>
        <v>433926.20826216467</v>
      </c>
    </row>
    <row r="318" spans="1:6" x14ac:dyDescent="0.25">
      <c r="A318" s="29">
        <f t="shared" si="26"/>
        <v>310</v>
      </c>
      <c r="B318" s="30">
        <f t="shared" si="27"/>
        <v>52110</v>
      </c>
      <c r="C318" s="31">
        <f t="shared" si="28"/>
        <v>433926.20826216467</v>
      </c>
      <c r="D318" s="31">
        <f t="shared" si="24"/>
        <v>500</v>
      </c>
      <c r="E318" s="32">
        <f t="shared" si="25"/>
        <v>2534.1528815292941</v>
      </c>
      <c r="F318" s="32">
        <f t="shared" si="29"/>
        <v>436960.36114369397</v>
      </c>
    </row>
    <row r="319" spans="1:6" x14ac:dyDescent="0.25">
      <c r="A319" s="29">
        <f t="shared" si="26"/>
        <v>311</v>
      </c>
      <c r="B319" s="30">
        <f t="shared" si="27"/>
        <v>52140</v>
      </c>
      <c r="C319" s="31">
        <f t="shared" si="28"/>
        <v>436960.36114369397</v>
      </c>
      <c r="D319" s="31">
        <f t="shared" si="24"/>
        <v>500</v>
      </c>
      <c r="E319" s="32">
        <f t="shared" si="25"/>
        <v>2551.8521066715484</v>
      </c>
      <c r="F319" s="32">
        <f t="shared" si="29"/>
        <v>440012.21325036552</v>
      </c>
    </row>
    <row r="320" spans="1:6" x14ac:dyDescent="0.25">
      <c r="A320" s="29">
        <f t="shared" si="26"/>
        <v>312</v>
      </c>
      <c r="B320" s="30">
        <f t="shared" si="27"/>
        <v>52171</v>
      </c>
      <c r="C320" s="31">
        <f t="shared" si="28"/>
        <v>440012.21325036552</v>
      </c>
      <c r="D320" s="31">
        <f t="shared" si="24"/>
        <v>500</v>
      </c>
      <c r="E320" s="32">
        <f t="shared" si="25"/>
        <v>2569.6545772937989</v>
      </c>
      <c r="F320" s="32">
        <f t="shared" si="29"/>
        <v>443081.8678276593</v>
      </c>
    </row>
    <row r="321" spans="1:6" x14ac:dyDescent="0.25">
      <c r="A321" s="29">
        <f t="shared" si="26"/>
        <v>313</v>
      </c>
      <c r="B321" s="30">
        <f t="shared" si="27"/>
        <v>52201</v>
      </c>
      <c r="C321" s="31">
        <f t="shared" si="28"/>
        <v>443081.8678276593</v>
      </c>
      <c r="D321" s="31">
        <f t="shared" si="24"/>
        <v>500</v>
      </c>
      <c r="E321" s="32">
        <f t="shared" si="25"/>
        <v>2587.560895661346</v>
      </c>
      <c r="F321" s="32">
        <f t="shared" si="29"/>
        <v>446169.42872332066</v>
      </c>
    </row>
    <row r="322" spans="1:6" x14ac:dyDescent="0.25">
      <c r="A322" s="29">
        <f t="shared" si="26"/>
        <v>314</v>
      </c>
      <c r="B322" s="30">
        <f t="shared" si="27"/>
        <v>52232</v>
      </c>
      <c r="C322" s="31">
        <f t="shared" si="28"/>
        <v>446169.42872332066</v>
      </c>
      <c r="D322" s="31">
        <f t="shared" si="24"/>
        <v>500</v>
      </c>
      <c r="E322" s="32">
        <f t="shared" si="25"/>
        <v>2605.5716675527037</v>
      </c>
      <c r="F322" s="32">
        <f t="shared" si="29"/>
        <v>449275.00039087335</v>
      </c>
    </row>
    <row r="323" spans="1:6" x14ac:dyDescent="0.25">
      <c r="A323" s="29">
        <f t="shared" si="26"/>
        <v>315</v>
      </c>
      <c r="B323" s="30">
        <f t="shared" si="27"/>
        <v>52263</v>
      </c>
      <c r="C323" s="31">
        <f t="shared" si="28"/>
        <v>449275.00039087335</v>
      </c>
      <c r="D323" s="31">
        <f t="shared" si="24"/>
        <v>500</v>
      </c>
      <c r="E323" s="32">
        <f t="shared" si="25"/>
        <v>2623.6875022800946</v>
      </c>
      <c r="F323" s="32">
        <f t="shared" si="29"/>
        <v>452398.68789315346</v>
      </c>
    </row>
    <row r="324" spans="1:6" x14ac:dyDescent="0.25">
      <c r="A324" s="29">
        <f t="shared" si="26"/>
        <v>316</v>
      </c>
      <c r="B324" s="30">
        <f t="shared" si="27"/>
        <v>52291</v>
      </c>
      <c r="C324" s="31">
        <f t="shared" si="28"/>
        <v>452398.68789315346</v>
      </c>
      <c r="D324" s="31">
        <f t="shared" si="24"/>
        <v>500</v>
      </c>
      <c r="E324" s="32">
        <f t="shared" si="25"/>
        <v>2641.9090127100621</v>
      </c>
      <c r="F324" s="32">
        <f t="shared" si="29"/>
        <v>455540.59690586349</v>
      </c>
    </row>
    <row r="325" spans="1:6" x14ac:dyDescent="0.25">
      <c r="A325" s="29">
        <f t="shared" si="26"/>
        <v>317</v>
      </c>
      <c r="B325" s="30">
        <f t="shared" si="27"/>
        <v>52322</v>
      </c>
      <c r="C325" s="31">
        <f t="shared" si="28"/>
        <v>455540.59690586349</v>
      </c>
      <c r="D325" s="31">
        <f t="shared" si="24"/>
        <v>500</v>
      </c>
      <c r="E325" s="32">
        <f t="shared" si="25"/>
        <v>2660.2368152842037</v>
      </c>
      <c r="F325" s="32">
        <f t="shared" si="29"/>
        <v>458700.83372114768</v>
      </c>
    </row>
    <row r="326" spans="1:6" x14ac:dyDescent="0.25">
      <c r="A326" s="29">
        <f t="shared" si="26"/>
        <v>318</v>
      </c>
      <c r="B326" s="30">
        <f t="shared" si="27"/>
        <v>52352</v>
      </c>
      <c r="C326" s="31">
        <f t="shared" si="28"/>
        <v>458700.83372114768</v>
      </c>
      <c r="D326" s="31">
        <f t="shared" si="24"/>
        <v>500</v>
      </c>
      <c r="E326" s="32">
        <f t="shared" si="25"/>
        <v>2678.6715300400283</v>
      </c>
      <c r="F326" s="32">
        <f t="shared" si="29"/>
        <v>461879.50525118771</v>
      </c>
    </row>
    <row r="327" spans="1:6" x14ac:dyDescent="0.25">
      <c r="A327" s="29">
        <f t="shared" si="26"/>
        <v>319</v>
      </c>
      <c r="B327" s="30">
        <f t="shared" si="27"/>
        <v>52383</v>
      </c>
      <c r="C327" s="31">
        <f t="shared" si="28"/>
        <v>461879.50525118771</v>
      </c>
      <c r="D327" s="31">
        <f t="shared" si="24"/>
        <v>500</v>
      </c>
      <c r="E327" s="32">
        <f t="shared" si="25"/>
        <v>2697.2137806319283</v>
      </c>
      <c r="F327" s="32">
        <f t="shared" si="29"/>
        <v>465076.71903181967</v>
      </c>
    </row>
    <row r="328" spans="1:6" x14ac:dyDescent="0.25">
      <c r="A328" s="29">
        <f t="shared" si="26"/>
        <v>320</v>
      </c>
      <c r="B328" s="30">
        <f t="shared" si="27"/>
        <v>52413</v>
      </c>
      <c r="C328" s="31">
        <f t="shared" si="28"/>
        <v>465076.71903181967</v>
      </c>
      <c r="D328" s="31">
        <f t="shared" si="24"/>
        <v>500</v>
      </c>
      <c r="E328" s="32">
        <f t="shared" si="25"/>
        <v>2715.8641943522816</v>
      </c>
      <c r="F328" s="32">
        <f t="shared" si="29"/>
        <v>468292.58322617196</v>
      </c>
    </row>
    <row r="329" spans="1:6" x14ac:dyDescent="0.25">
      <c r="A329" s="29">
        <f t="shared" si="26"/>
        <v>321</v>
      </c>
      <c r="B329" s="30">
        <f t="shared" si="27"/>
        <v>52444</v>
      </c>
      <c r="C329" s="31">
        <f t="shared" si="28"/>
        <v>468292.58322617196</v>
      </c>
      <c r="D329" s="31">
        <f t="shared" ref="D329:D368" si="30">LoanAmount</f>
        <v>500</v>
      </c>
      <c r="E329" s="32">
        <f t="shared" ref="E329:E368" si="31">(C329+D329)*(InterestRate/12)</f>
        <v>2734.6234021526698</v>
      </c>
      <c r="F329" s="32">
        <f t="shared" si="29"/>
        <v>471527.20662832464</v>
      </c>
    </row>
    <row r="330" spans="1:6" x14ac:dyDescent="0.25">
      <c r="A330" s="29">
        <f t="shared" si="26"/>
        <v>322</v>
      </c>
      <c r="B330" s="30">
        <f t="shared" si="27"/>
        <v>52475</v>
      </c>
      <c r="C330" s="31">
        <f t="shared" si="28"/>
        <v>471527.20662832464</v>
      </c>
      <c r="D330" s="31">
        <f t="shared" si="30"/>
        <v>500</v>
      </c>
      <c r="E330" s="32">
        <f t="shared" si="31"/>
        <v>2753.492038665227</v>
      </c>
      <c r="F330" s="32">
        <f t="shared" si="29"/>
        <v>474780.69866698986</v>
      </c>
    </row>
    <row r="331" spans="1:6" x14ac:dyDescent="0.25">
      <c r="A331" s="29">
        <f t="shared" ref="A331:A368" si="32">A330+1</f>
        <v>323</v>
      </c>
      <c r="B331" s="30">
        <f t="shared" ref="B331:B368" si="33">EDATE(B330,1)</f>
        <v>52505</v>
      </c>
      <c r="C331" s="31">
        <f t="shared" si="28"/>
        <v>474780.69866698986</v>
      </c>
      <c r="D331" s="31">
        <f t="shared" si="30"/>
        <v>500</v>
      </c>
      <c r="E331" s="32">
        <f t="shared" si="31"/>
        <v>2772.4707422241077</v>
      </c>
      <c r="F331" s="32">
        <f t="shared" si="29"/>
        <v>478053.169409214</v>
      </c>
    </row>
    <row r="332" spans="1:6" x14ac:dyDescent="0.25">
      <c r="A332" s="29">
        <f t="shared" si="32"/>
        <v>324</v>
      </c>
      <c r="B332" s="30">
        <f t="shared" si="33"/>
        <v>52536</v>
      </c>
      <c r="C332" s="31">
        <f t="shared" ref="C332:C368" si="34">F331</f>
        <v>478053.169409214</v>
      </c>
      <c r="D332" s="31">
        <f t="shared" si="30"/>
        <v>500</v>
      </c>
      <c r="E332" s="32">
        <f t="shared" si="31"/>
        <v>2791.5601548870818</v>
      </c>
      <c r="F332" s="32">
        <f t="shared" ref="F332:F368" si="35">SUM(C332:E332)</f>
        <v>481344.72956410109</v>
      </c>
    </row>
    <row r="333" spans="1:6" x14ac:dyDescent="0.25">
      <c r="A333" s="29">
        <f t="shared" si="32"/>
        <v>325</v>
      </c>
      <c r="B333" s="30">
        <f t="shared" si="33"/>
        <v>52566</v>
      </c>
      <c r="C333" s="31">
        <f t="shared" si="34"/>
        <v>481344.72956410109</v>
      </c>
      <c r="D333" s="31">
        <f t="shared" si="30"/>
        <v>500</v>
      </c>
      <c r="E333" s="32">
        <f t="shared" si="31"/>
        <v>2810.7609224572566</v>
      </c>
      <c r="F333" s="32">
        <f t="shared" si="35"/>
        <v>484655.49048655835</v>
      </c>
    </row>
    <row r="334" spans="1:6" x14ac:dyDescent="0.25">
      <c r="A334" s="29">
        <f t="shared" si="32"/>
        <v>326</v>
      </c>
      <c r="B334" s="30">
        <f t="shared" si="33"/>
        <v>52597</v>
      </c>
      <c r="C334" s="31">
        <f t="shared" si="34"/>
        <v>484655.49048655835</v>
      </c>
      <c r="D334" s="31">
        <f t="shared" si="30"/>
        <v>500</v>
      </c>
      <c r="E334" s="32">
        <f t="shared" si="31"/>
        <v>2830.0736945049239</v>
      </c>
      <c r="F334" s="32">
        <f t="shared" si="35"/>
        <v>487985.56418106327</v>
      </c>
    </row>
    <row r="335" spans="1:6" x14ac:dyDescent="0.25">
      <c r="A335" s="29">
        <f t="shared" si="32"/>
        <v>327</v>
      </c>
      <c r="B335" s="30">
        <f t="shared" si="33"/>
        <v>52628</v>
      </c>
      <c r="C335" s="31">
        <f t="shared" si="34"/>
        <v>487985.56418106327</v>
      </c>
      <c r="D335" s="31">
        <f t="shared" si="30"/>
        <v>500</v>
      </c>
      <c r="E335" s="32">
        <f t="shared" si="31"/>
        <v>2849.4991243895361</v>
      </c>
      <c r="F335" s="32">
        <f t="shared" si="35"/>
        <v>491335.06330545282</v>
      </c>
    </row>
    <row r="336" spans="1:6" x14ac:dyDescent="0.25">
      <c r="A336" s="29">
        <f t="shared" si="32"/>
        <v>328</v>
      </c>
      <c r="B336" s="30">
        <f t="shared" si="33"/>
        <v>52657</v>
      </c>
      <c r="C336" s="31">
        <f t="shared" si="34"/>
        <v>491335.06330545282</v>
      </c>
      <c r="D336" s="31">
        <f t="shared" si="30"/>
        <v>500</v>
      </c>
      <c r="E336" s="32">
        <f t="shared" si="31"/>
        <v>2869.0378692818081</v>
      </c>
      <c r="F336" s="32">
        <f t="shared" si="35"/>
        <v>494704.10117473465</v>
      </c>
    </row>
    <row r="337" spans="1:6" x14ac:dyDescent="0.25">
      <c r="A337" s="29">
        <f t="shared" si="32"/>
        <v>329</v>
      </c>
      <c r="B337" s="30">
        <f t="shared" si="33"/>
        <v>52688</v>
      </c>
      <c r="C337" s="31">
        <f t="shared" si="34"/>
        <v>494704.10117473465</v>
      </c>
      <c r="D337" s="31">
        <f t="shared" si="30"/>
        <v>500</v>
      </c>
      <c r="E337" s="32">
        <f t="shared" si="31"/>
        <v>2888.6905901859523</v>
      </c>
      <c r="F337" s="32">
        <f t="shared" si="35"/>
        <v>498092.79176492058</v>
      </c>
    </row>
    <row r="338" spans="1:6" x14ac:dyDescent="0.25">
      <c r="A338" s="29">
        <f t="shared" si="32"/>
        <v>330</v>
      </c>
      <c r="B338" s="30">
        <f t="shared" si="33"/>
        <v>52718</v>
      </c>
      <c r="C338" s="31">
        <f t="shared" si="34"/>
        <v>498092.79176492058</v>
      </c>
      <c r="D338" s="31">
        <f t="shared" si="30"/>
        <v>500</v>
      </c>
      <c r="E338" s="32">
        <f t="shared" si="31"/>
        <v>2908.457951962037</v>
      </c>
      <c r="F338" s="32">
        <f t="shared" si="35"/>
        <v>501501.24971688259</v>
      </c>
    </row>
    <row r="339" spans="1:6" x14ac:dyDescent="0.25">
      <c r="A339" s="29">
        <f t="shared" si="32"/>
        <v>331</v>
      </c>
      <c r="B339" s="30">
        <f t="shared" si="33"/>
        <v>52749</v>
      </c>
      <c r="C339" s="31">
        <f t="shared" si="34"/>
        <v>501501.24971688259</v>
      </c>
      <c r="D339" s="31">
        <f t="shared" si="30"/>
        <v>500</v>
      </c>
      <c r="E339" s="32">
        <f t="shared" si="31"/>
        <v>2928.340623348482</v>
      </c>
      <c r="F339" s="32">
        <f t="shared" si="35"/>
        <v>504929.59034023108</v>
      </c>
    </row>
    <row r="340" spans="1:6" x14ac:dyDescent="0.25">
      <c r="A340" s="29">
        <f t="shared" si="32"/>
        <v>332</v>
      </c>
      <c r="B340" s="30">
        <f t="shared" si="33"/>
        <v>52779</v>
      </c>
      <c r="C340" s="31">
        <f t="shared" si="34"/>
        <v>504929.59034023108</v>
      </c>
      <c r="D340" s="31">
        <f t="shared" si="30"/>
        <v>500</v>
      </c>
      <c r="E340" s="32">
        <f t="shared" si="31"/>
        <v>2948.3392769846814</v>
      </c>
      <c r="F340" s="32">
        <f t="shared" si="35"/>
        <v>508377.92961721576</v>
      </c>
    </row>
    <row r="341" spans="1:6" x14ac:dyDescent="0.25">
      <c r="A341" s="29">
        <f t="shared" si="32"/>
        <v>333</v>
      </c>
      <c r="B341" s="30">
        <f t="shared" si="33"/>
        <v>52810</v>
      </c>
      <c r="C341" s="31">
        <f t="shared" si="34"/>
        <v>508377.92961721576</v>
      </c>
      <c r="D341" s="31">
        <f t="shared" si="30"/>
        <v>500</v>
      </c>
      <c r="E341" s="32">
        <f t="shared" si="31"/>
        <v>2968.4545894337589</v>
      </c>
      <c r="F341" s="32">
        <f t="shared" si="35"/>
        <v>511846.3842066495</v>
      </c>
    </row>
    <row r="342" spans="1:6" x14ac:dyDescent="0.25">
      <c r="A342" s="29">
        <f t="shared" si="32"/>
        <v>334</v>
      </c>
      <c r="B342" s="30">
        <f t="shared" si="33"/>
        <v>52841</v>
      </c>
      <c r="C342" s="31">
        <f t="shared" si="34"/>
        <v>511846.3842066495</v>
      </c>
      <c r="D342" s="31">
        <f t="shared" si="30"/>
        <v>500</v>
      </c>
      <c r="E342" s="32">
        <f t="shared" si="31"/>
        <v>2988.6872412054554</v>
      </c>
      <c r="F342" s="32">
        <f t="shared" si="35"/>
        <v>515335.07144785498</v>
      </c>
    </row>
    <row r="343" spans="1:6" x14ac:dyDescent="0.25">
      <c r="A343" s="29">
        <f t="shared" si="32"/>
        <v>335</v>
      </c>
      <c r="B343" s="30">
        <f t="shared" si="33"/>
        <v>52871</v>
      </c>
      <c r="C343" s="31">
        <f t="shared" si="34"/>
        <v>515335.07144785498</v>
      </c>
      <c r="D343" s="31">
        <f t="shared" si="30"/>
        <v>500</v>
      </c>
      <c r="E343" s="32">
        <f t="shared" si="31"/>
        <v>3009.0379167791543</v>
      </c>
      <c r="F343" s="32">
        <f t="shared" si="35"/>
        <v>518844.10936463415</v>
      </c>
    </row>
    <row r="344" spans="1:6" x14ac:dyDescent="0.25">
      <c r="A344" s="29">
        <f t="shared" si="32"/>
        <v>336</v>
      </c>
      <c r="B344" s="30">
        <f t="shared" si="33"/>
        <v>52902</v>
      </c>
      <c r="C344" s="31">
        <f t="shared" si="34"/>
        <v>518844.10936463415</v>
      </c>
      <c r="D344" s="31">
        <f t="shared" si="30"/>
        <v>500</v>
      </c>
      <c r="E344" s="32">
        <f t="shared" si="31"/>
        <v>3029.5073046270327</v>
      </c>
      <c r="F344" s="32">
        <f t="shared" si="35"/>
        <v>522373.61666926119</v>
      </c>
    </row>
    <row r="345" spans="1:6" x14ac:dyDescent="0.25">
      <c r="A345" s="29">
        <f t="shared" si="32"/>
        <v>337</v>
      </c>
      <c r="B345" s="30">
        <f t="shared" si="33"/>
        <v>52932</v>
      </c>
      <c r="C345" s="31">
        <f t="shared" si="34"/>
        <v>522373.61666926119</v>
      </c>
      <c r="D345" s="31">
        <f t="shared" si="30"/>
        <v>500</v>
      </c>
      <c r="E345" s="32">
        <f t="shared" si="31"/>
        <v>3050.0960972373568</v>
      </c>
      <c r="F345" s="32">
        <f t="shared" si="35"/>
        <v>525923.71276649856</v>
      </c>
    </row>
    <row r="346" spans="1:6" x14ac:dyDescent="0.25">
      <c r="A346" s="29">
        <f t="shared" si="32"/>
        <v>338</v>
      </c>
      <c r="B346" s="30">
        <f t="shared" si="33"/>
        <v>52963</v>
      </c>
      <c r="C346" s="31">
        <f t="shared" si="34"/>
        <v>525923.71276649856</v>
      </c>
      <c r="D346" s="31">
        <f t="shared" si="30"/>
        <v>500</v>
      </c>
      <c r="E346" s="32">
        <f t="shared" si="31"/>
        <v>3070.8049911379085</v>
      </c>
      <c r="F346" s="32">
        <f t="shared" si="35"/>
        <v>529494.51775763649</v>
      </c>
    </row>
    <row r="347" spans="1:6" x14ac:dyDescent="0.25">
      <c r="A347" s="29">
        <f t="shared" si="32"/>
        <v>339</v>
      </c>
      <c r="B347" s="30">
        <f t="shared" si="33"/>
        <v>52994</v>
      </c>
      <c r="C347" s="31">
        <f t="shared" si="34"/>
        <v>529494.51775763649</v>
      </c>
      <c r="D347" s="31">
        <f t="shared" si="30"/>
        <v>500</v>
      </c>
      <c r="E347" s="32">
        <f t="shared" si="31"/>
        <v>3091.6346869195463</v>
      </c>
      <c r="F347" s="32">
        <f t="shared" si="35"/>
        <v>533086.15244455601</v>
      </c>
    </row>
    <row r="348" spans="1:6" x14ac:dyDescent="0.25">
      <c r="A348" s="29">
        <f t="shared" si="32"/>
        <v>340</v>
      </c>
      <c r="B348" s="30">
        <f t="shared" si="33"/>
        <v>53022</v>
      </c>
      <c r="C348" s="31">
        <f t="shared" si="34"/>
        <v>533086.15244455601</v>
      </c>
      <c r="D348" s="31">
        <f t="shared" si="30"/>
        <v>500</v>
      </c>
      <c r="E348" s="32">
        <f t="shared" si="31"/>
        <v>3112.5858892599103</v>
      </c>
      <c r="F348" s="32">
        <f t="shared" si="35"/>
        <v>536698.73833381594</v>
      </c>
    </row>
    <row r="349" spans="1:6" x14ac:dyDescent="0.25">
      <c r="A349" s="29">
        <f t="shared" si="32"/>
        <v>341</v>
      </c>
      <c r="B349" s="30">
        <f t="shared" si="33"/>
        <v>53053</v>
      </c>
      <c r="C349" s="31">
        <f t="shared" si="34"/>
        <v>536698.73833381594</v>
      </c>
      <c r="D349" s="31">
        <f t="shared" si="30"/>
        <v>500</v>
      </c>
      <c r="E349" s="32">
        <f t="shared" si="31"/>
        <v>3133.6593069472597</v>
      </c>
      <c r="F349" s="32">
        <f t="shared" si="35"/>
        <v>540332.3976407632</v>
      </c>
    </row>
    <row r="350" spans="1:6" x14ac:dyDescent="0.25">
      <c r="A350" s="29">
        <f t="shared" si="32"/>
        <v>342</v>
      </c>
      <c r="B350" s="30">
        <f t="shared" si="33"/>
        <v>53083</v>
      </c>
      <c r="C350" s="31">
        <f t="shared" si="34"/>
        <v>540332.3976407632</v>
      </c>
      <c r="D350" s="31">
        <f t="shared" si="30"/>
        <v>500</v>
      </c>
      <c r="E350" s="32">
        <f t="shared" si="31"/>
        <v>3154.8556529044522</v>
      </c>
      <c r="F350" s="32">
        <f t="shared" si="35"/>
        <v>543987.25329366769</v>
      </c>
    </row>
    <row r="351" spans="1:6" x14ac:dyDescent="0.25">
      <c r="A351" s="29">
        <f t="shared" si="32"/>
        <v>343</v>
      </c>
      <c r="B351" s="30">
        <f t="shared" si="33"/>
        <v>53114</v>
      </c>
      <c r="C351" s="31">
        <f t="shared" si="34"/>
        <v>543987.25329366769</v>
      </c>
      <c r="D351" s="31">
        <f t="shared" si="30"/>
        <v>500</v>
      </c>
      <c r="E351" s="32">
        <f t="shared" si="31"/>
        <v>3176.1756442130618</v>
      </c>
      <c r="F351" s="32">
        <f t="shared" si="35"/>
        <v>547663.42893788079</v>
      </c>
    </row>
    <row r="352" spans="1:6" x14ac:dyDescent="0.25">
      <c r="A352" s="29">
        <f t="shared" si="32"/>
        <v>344</v>
      </c>
      <c r="B352" s="30">
        <f t="shared" si="33"/>
        <v>53144</v>
      </c>
      <c r="C352" s="31">
        <f t="shared" si="34"/>
        <v>547663.42893788079</v>
      </c>
      <c r="D352" s="31">
        <f t="shared" si="30"/>
        <v>500</v>
      </c>
      <c r="E352" s="32">
        <f t="shared" si="31"/>
        <v>3197.620002137638</v>
      </c>
      <c r="F352" s="32">
        <f t="shared" si="35"/>
        <v>551361.0489400184</v>
      </c>
    </row>
    <row r="353" spans="1:6" x14ac:dyDescent="0.25">
      <c r="A353" s="29">
        <f t="shared" si="32"/>
        <v>345</v>
      </c>
      <c r="B353" s="30">
        <f t="shared" si="33"/>
        <v>53175</v>
      </c>
      <c r="C353" s="31">
        <f t="shared" si="34"/>
        <v>551361.0489400184</v>
      </c>
      <c r="D353" s="31">
        <f t="shared" si="30"/>
        <v>500</v>
      </c>
      <c r="E353" s="32">
        <f t="shared" si="31"/>
        <v>3219.1894521501076</v>
      </c>
      <c r="F353" s="32">
        <f t="shared" si="35"/>
        <v>555080.23839216854</v>
      </c>
    </row>
    <row r="354" spans="1:6" x14ac:dyDescent="0.25">
      <c r="A354" s="29">
        <f t="shared" si="32"/>
        <v>346</v>
      </c>
      <c r="B354" s="30">
        <f t="shared" si="33"/>
        <v>53206</v>
      </c>
      <c r="C354" s="31">
        <f t="shared" si="34"/>
        <v>555080.23839216854</v>
      </c>
      <c r="D354" s="31">
        <f t="shared" si="30"/>
        <v>500</v>
      </c>
      <c r="E354" s="32">
        <f t="shared" si="31"/>
        <v>3240.8847239543165</v>
      </c>
      <c r="F354" s="32">
        <f t="shared" si="35"/>
        <v>558821.12311612291</v>
      </c>
    </row>
    <row r="355" spans="1:6" x14ac:dyDescent="0.25">
      <c r="A355" s="29">
        <f t="shared" si="32"/>
        <v>347</v>
      </c>
      <c r="B355" s="30">
        <f t="shared" si="33"/>
        <v>53236</v>
      </c>
      <c r="C355" s="31">
        <f t="shared" si="34"/>
        <v>558821.12311612291</v>
      </c>
      <c r="D355" s="31">
        <f t="shared" si="30"/>
        <v>500</v>
      </c>
      <c r="E355" s="32">
        <f t="shared" si="31"/>
        <v>3262.706551510717</v>
      </c>
      <c r="F355" s="32">
        <f t="shared" si="35"/>
        <v>562583.82966763363</v>
      </c>
    </row>
    <row r="356" spans="1:6" x14ac:dyDescent="0.25">
      <c r="A356" s="29">
        <f t="shared" si="32"/>
        <v>348</v>
      </c>
      <c r="B356" s="30">
        <f t="shared" si="33"/>
        <v>53267</v>
      </c>
      <c r="C356" s="31">
        <f t="shared" si="34"/>
        <v>562583.82966763363</v>
      </c>
      <c r="D356" s="31">
        <f t="shared" si="30"/>
        <v>500</v>
      </c>
      <c r="E356" s="32">
        <f t="shared" si="31"/>
        <v>3284.6556730611965</v>
      </c>
      <c r="F356" s="32">
        <f t="shared" si="35"/>
        <v>566368.48534069478</v>
      </c>
    </row>
    <row r="357" spans="1:6" x14ac:dyDescent="0.25">
      <c r="A357" s="29">
        <f t="shared" si="32"/>
        <v>349</v>
      </c>
      <c r="B357" s="30">
        <f t="shared" si="33"/>
        <v>53297</v>
      </c>
      <c r="C357" s="31">
        <f t="shared" si="34"/>
        <v>566368.48534069478</v>
      </c>
      <c r="D357" s="31">
        <f t="shared" si="30"/>
        <v>500</v>
      </c>
      <c r="E357" s="32">
        <f t="shared" si="31"/>
        <v>3306.7328311540532</v>
      </c>
      <c r="F357" s="32">
        <f t="shared" si="35"/>
        <v>570175.2181718488</v>
      </c>
    </row>
    <row r="358" spans="1:6" x14ac:dyDescent="0.25">
      <c r="A358" s="29">
        <f t="shared" si="32"/>
        <v>350</v>
      </c>
      <c r="B358" s="30">
        <f t="shared" si="33"/>
        <v>53328</v>
      </c>
      <c r="C358" s="31">
        <f t="shared" si="34"/>
        <v>570175.2181718488</v>
      </c>
      <c r="D358" s="31">
        <f t="shared" si="30"/>
        <v>500</v>
      </c>
      <c r="E358" s="32">
        <f t="shared" si="31"/>
        <v>3328.938772669118</v>
      </c>
      <c r="F358" s="32">
        <f t="shared" si="35"/>
        <v>574004.15694451786</v>
      </c>
    </row>
    <row r="359" spans="1:6" x14ac:dyDescent="0.25">
      <c r="A359" s="29">
        <f t="shared" si="32"/>
        <v>351</v>
      </c>
      <c r="B359" s="30">
        <f t="shared" si="33"/>
        <v>53359</v>
      </c>
      <c r="C359" s="31">
        <f t="shared" si="34"/>
        <v>574004.15694451786</v>
      </c>
      <c r="D359" s="31">
        <f t="shared" si="30"/>
        <v>500</v>
      </c>
      <c r="E359" s="32">
        <f t="shared" si="31"/>
        <v>3351.2742488430208</v>
      </c>
      <c r="F359" s="32">
        <f t="shared" si="35"/>
        <v>577855.43119336083</v>
      </c>
    </row>
    <row r="360" spans="1:6" x14ac:dyDescent="0.25">
      <c r="A360" s="29">
        <f t="shared" si="32"/>
        <v>352</v>
      </c>
      <c r="B360" s="30">
        <f t="shared" si="33"/>
        <v>53387</v>
      </c>
      <c r="C360" s="31">
        <f t="shared" si="34"/>
        <v>577855.43119336083</v>
      </c>
      <c r="D360" s="31">
        <f t="shared" si="30"/>
        <v>500</v>
      </c>
      <c r="E360" s="32">
        <f t="shared" si="31"/>
        <v>3373.7400152946047</v>
      </c>
      <c r="F360" s="32">
        <f t="shared" si="35"/>
        <v>581729.17120865546</v>
      </c>
    </row>
    <row r="361" spans="1:6" x14ac:dyDescent="0.25">
      <c r="A361" s="29">
        <f t="shared" si="32"/>
        <v>353</v>
      </c>
      <c r="B361" s="30">
        <f t="shared" si="33"/>
        <v>53418</v>
      </c>
      <c r="C361" s="31">
        <f t="shared" si="34"/>
        <v>581729.17120865546</v>
      </c>
      <c r="D361" s="31">
        <f t="shared" si="30"/>
        <v>500</v>
      </c>
      <c r="E361" s="32">
        <f t="shared" si="31"/>
        <v>3396.3368320504906</v>
      </c>
      <c r="F361" s="32">
        <f t="shared" si="35"/>
        <v>585625.50804070593</v>
      </c>
    </row>
    <row r="362" spans="1:6" x14ac:dyDescent="0.25">
      <c r="A362" s="29">
        <f t="shared" si="32"/>
        <v>354</v>
      </c>
      <c r="B362" s="30">
        <f t="shared" si="33"/>
        <v>53448</v>
      </c>
      <c r="C362" s="31">
        <f t="shared" si="34"/>
        <v>585625.50804070593</v>
      </c>
      <c r="D362" s="31">
        <f t="shared" si="30"/>
        <v>500</v>
      </c>
      <c r="E362" s="32">
        <f t="shared" si="31"/>
        <v>3419.0654635707847</v>
      </c>
      <c r="F362" s="32">
        <f t="shared" si="35"/>
        <v>589544.57350427669</v>
      </c>
    </row>
    <row r="363" spans="1:6" x14ac:dyDescent="0.25">
      <c r="A363" s="29">
        <f t="shared" si="32"/>
        <v>355</v>
      </c>
      <c r="B363" s="30">
        <f t="shared" si="33"/>
        <v>53479</v>
      </c>
      <c r="C363" s="31">
        <f t="shared" si="34"/>
        <v>589544.57350427669</v>
      </c>
      <c r="D363" s="31">
        <f t="shared" si="30"/>
        <v>500</v>
      </c>
      <c r="E363" s="32">
        <f t="shared" si="31"/>
        <v>3441.9266787749475</v>
      </c>
      <c r="F363" s="32">
        <f t="shared" si="35"/>
        <v>593486.50018305168</v>
      </c>
    </row>
    <row r="364" spans="1:6" x14ac:dyDescent="0.25">
      <c r="A364" s="29">
        <f t="shared" si="32"/>
        <v>356</v>
      </c>
      <c r="B364" s="30">
        <f t="shared" si="33"/>
        <v>53509</v>
      </c>
      <c r="C364" s="31">
        <f t="shared" si="34"/>
        <v>593486.50018305168</v>
      </c>
      <c r="D364" s="31">
        <f t="shared" si="30"/>
        <v>500</v>
      </c>
      <c r="E364" s="32">
        <f t="shared" si="31"/>
        <v>3464.9212510678017</v>
      </c>
      <c r="F364" s="32">
        <f t="shared" si="35"/>
        <v>597451.42143411946</v>
      </c>
    </row>
    <row r="365" spans="1:6" x14ac:dyDescent="0.25">
      <c r="A365" s="29">
        <f t="shared" si="32"/>
        <v>357</v>
      </c>
      <c r="B365" s="30">
        <f t="shared" si="33"/>
        <v>53540</v>
      </c>
      <c r="C365" s="31">
        <f t="shared" si="34"/>
        <v>597451.42143411946</v>
      </c>
      <c r="D365" s="31">
        <f t="shared" si="30"/>
        <v>500</v>
      </c>
      <c r="E365" s="32">
        <f t="shared" si="31"/>
        <v>3488.049958365697</v>
      </c>
      <c r="F365" s="32">
        <f t="shared" si="35"/>
        <v>601439.4713924852</v>
      </c>
    </row>
    <row r="366" spans="1:6" x14ac:dyDescent="0.25">
      <c r="A366" s="29">
        <f t="shared" si="32"/>
        <v>358</v>
      </c>
      <c r="B366" s="30">
        <f t="shared" si="33"/>
        <v>53571</v>
      </c>
      <c r="C366" s="31">
        <f t="shared" si="34"/>
        <v>601439.4713924852</v>
      </c>
      <c r="D366" s="31">
        <f t="shared" si="30"/>
        <v>500</v>
      </c>
      <c r="E366" s="32">
        <f t="shared" si="31"/>
        <v>3511.3135831228306</v>
      </c>
      <c r="F366" s="32">
        <f t="shared" si="35"/>
        <v>605450.784975608</v>
      </c>
    </row>
    <row r="367" spans="1:6" x14ac:dyDescent="0.25">
      <c r="A367" s="29">
        <f t="shared" si="32"/>
        <v>359</v>
      </c>
      <c r="B367" s="30">
        <f t="shared" si="33"/>
        <v>53601</v>
      </c>
      <c r="C367" s="31">
        <f t="shared" si="34"/>
        <v>605450.784975608</v>
      </c>
      <c r="D367" s="31">
        <f t="shared" si="30"/>
        <v>500</v>
      </c>
      <c r="E367" s="32">
        <f t="shared" si="31"/>
        <v>3534.7129123577133</v>
      </c>
      <c r="F367" s="32">
        <f t="shared" si="35"/>
        <v>609485.49788796576</v>
      </c>
    </row>
    <row r="368" spans="1:6" x14ac:dyDescent="0.25">
      <c r="A368" s="29">
        <f t="shared" si="32"/>
        <v>360</v>
      </c>
      <c r="B368" s="30">
        <f t="shared" si="33"/>
        <v>53632</v>
      </c>
      <c r="C368" s="31">
        <f t="shared" si="34"/>
        <v>609485.49788796576</v>
      </c>
      <c r="D368" s="31">
        <f t="shared" si="30"/>
        <v>500</v>
      </c>
      <c r="E368" s="32">
        <f t="shared" si="31"/>
        <v>3558.2487376798003</v>
      </c>
      <c r="F368" s="32">
        <f t="shared" si="35"/>
        <v>613543.74662564555</v>
      </c>
    </row>
  </sheetData>
  <mergeCells count="1">
    <mergeCell ref="A1:F1"/>
  </mergeCells>
  <conditionalFormatting sqref="A9:B9 D9:F9 A10:F368">
    <cfRule type="expression" dxfId="0" priority="1">
      <formula>$A9&gt;(LoanPeriod*PaymentsPerYear)</formula>
    </cfRule>
  </conditionalFormatting>
  <printOptions horizontalCentered="1"/>
  <pageMargins left="0.3" right="0.3" top="0.55000000000000004" bottom="0.55000000000000004" header="0.3" footer="0.3"/>
  <pageSetup fitToHeight="0" orientation="portrait" r:id="rId1"/>
  <headerFooter>
    <oddFooter>&amp;C&amp;K00-049© 2016 www.makingyourmoneymatter.com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44</vt:i4>
      </vt:variant>
    </vt:vector>
  </HeadingPairs>
  <TitlesOfParts>
    <vt:vector size="51" baseType="lpstr">
      <vt:lpstr>Summary</vt:lpstr>
      <vt:lpstr>Payoff Debt Early Scenario</vt:lpstr>
      <vt:lpstr>Loan-Extra Payments</vt:lpstr>
      <vt:lpstr>Inv Growth-Later</vt:lpstr>
      <vt:lpstr>Invest Instead Scenario</vt:lpstr>
      <vt:lpstr>Loan-no Extra</vt:lpstr>
      <vt:lpstr>Investment Growth</vt:lpstr>
      <vt:lpstr>'Loan-Extra Payments'!ActualNumberofPayments</vt:lpstr>
      <vt:lpstr>ActualNumberofPayments</vt:lpstr>
      <vt:lpstr>'Inv Growth-Later'!ExtraPayments</vt:lpstr>
      <vt:lpstr>'Investment Growth'!ExtraPayments</vt:lpstr>
      <vt:lpstr>'Loan-Extra Payments'!ExtraPayments</vt:lpstr>
      <vt:lpstr>ExtraPayments</vt:lpstr>
      <vt:lpstr>'Inv Growth-Later'!InterestRate</vt:lpstr>
      <vt:lpstr>'Investment Growth'!InterestRate</vt:lpstr>
      <vt:lpstr>'Loan-Extra Payments'!InterestRate</vt:lpstr>
      <vt:lpstr>InterestRate</vt:lpstr>
      <vt:lpstr>'Inv Growth-Later'!LoanAmount</vt:lpstr>
      <vt:lpstr>'Investment Growth'!LoanAmount</vt:lpstr>
      <vt:lpstr>'Loan-Extra Payments'!LoanAmount</vt:lpstr>
      <vt:lpstr>LoanAmount</vt:lpstr>
      <vt:lpstr>'Inv Growth-Later'!LoanPeriod</vt:lpstr>
      <vt:lpstr>'Investment Growth'!LoanPeriod</vt:lpstr>
      <vt:lpstr>'Loan-Extra Payments'!LoanPeriod</vt:lpstr>
      <vt:lpstr>LoanPeriod</vt:lpstr>
      <vt:lpstr>'Inv Growth-Later'!LoanStartDate</vt:lpstr>
      <vt:lpstr>'Investment Growth'!LoanStartDate</vt:lpstr>
      <vt:lpstr>'Loan-Extra Payments'!LoanStartDate</vt:lpstr>
      <vt:lpstr>LoanStartDate</vt:lpstr>
      <vt:lpstr>'Loan-Extra Payments'!PaymentsPerYear</vt:lpstr>
      <vt:lpstr>PaymentsPerYear</vt:lpstr>
      <vt:lpstr>'Invest Instead Scenario'!Print_Area</vt:lpstr>
      <vt:lpstr>'Payoff Debt Early Scenario'!Print_Area</vt:lpstr>
      <vt:lpstr>'Inv Growth-Later'!Print_Titles</vt:lpstr>
      <vt:lpstr>'Invest Instead Scenario'!Print_Titles</vt:lpstr>
      <vt:lpstr>'Investment Growth'!Print_Titles</vt:lpstr>
      <vt:lpstr>'Loan-Extra Payments'!Print_Titles</vt:lpstr>
      <vt:lpstr>'Loan-no Extra'!Print_Titles</vt:lpstr>
      <vt:lpstr>'Payoff Debt Early Scenario'!Print_Titles</vt:lpstr>
      <vt:lpstr>'Inv Growth-Later'!ScheduledNumberOfPayments</vt:lpstr>
      <vt:lpstr>'Investment Growth'!ScheduledNumberOfPayments</vt:lpstr>
      <vt:lpstr>'Loan-Extra Payments'!ScheduledNumberOfPayments</vt:lpstr>
      <vt:lpstr>ScheduledNumberOfPayments</vt:lpstr>
      <vt:lpstr>'Loan-Extra Payments'!ScheduledPayment</vt:lpstr>
      <vt:lpstr>ScheduledPayment</vt:lpstr>
      <vt:lpstr>'Loan-Extra Payments'!ScheduleNumberofPayments</vt:lpstr>
      <vt:lpstr>ScheduleNumberofPayments</vt:lpstr>
      <vt:lpstr>'Loan-Extra Payments'!TotalExtraPayments</vt:lpstr>
      <vt:lpstr>TotalExtraPayments</vt:lpstr>
      <vt:lpstr>'Loan-Extra Payments'!TotalInterest</vt:lpstr>
      <vt:lpstr>TotalInterest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Kathryn</cp:lastModifiedBy>
  <cp:lastPrinted>2016-11-10T10:47:46Z</cp:lastPrinted>
  <dcterms:created xsi:type="dcterms:W3CDTF">2016-11-05T11:58:54Z</dcterms:created>
  <dcterms:modified xsi:type="dcterms:W3CDTF">2016-11-10T10:49:23Z</dcterms:modified>
</cp:coreProperties>
</file>